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0455" windowHeight="4110" tabRatio="606" firstSheet="2" activeTab="9"/>
  </bookViews>
  <sheets>
    <sheet name="Sink" sheetId="1" r:id="rId1"/>
    <sheet name="Shower Cabin" sheetId="3" r:id="rId2"/>
    <sheet name="Oven" sheetId="4" r:id="rId3"/>
    <sheet name="Hood" sheetId="5" r:id="rId4"/>
    <sheet name="Hob" sheetId="6" r:id="rId5"/>
    <sheet name="Jacuzi" sheetId="7" r:id="rId6"/>
    <sheet name="Vanity" sheetId="2" r:id="rId7"/>
    <sheet name="SLAB-B0WEL-U.COUNTER" sheetId="8" r:id="rId8"/>
    <sheet name="COMMODE" sheetId="9" r:id="rId9"/>
    <sheet name=" SONEX &amp; GROHE &amp; CHI" sheetId="10" r:id="rId10"/>
    <sheet name="RAIN SHWER" sheetId="11" state="hidden" r:id="rId11"/>
    <sheet name="Others" sheetId="13" r:id="rId12"/>
    <sheet name="ACCESSORY SET" sheetId="12" r:id="rId13"/>
    <sheet name="NADEEM VANITY" sheetId="14" r:id="rId14"/>
    <sheet name="FFEG" sheetId="15" r:id="rId15"/>
  </sheets>
  <calcPr calcId="145621"/>
</workbook>
</file>

<file path=xl/calcChain.xml><?xml version="1.0" encoding="utf-8"?>
<calcChain xmlns="http://schemas.openxmlformats.org/spreadsheetml/2006/main">
  <c r="O132" i="10" l="1"/>
  <c r="L34" i="8"/>
  <c r="L19" i="8"/>
  <c r="L6" i="9"/>
  <c r="J150" i="13"/>
  <c r="J145" i="13"/>
  <c r="J161" i="13"/>
  <c r="J160" i="13"/>
  <c r="J152" i="13"/>
  <c r="J71" i="13"/>
  <c r="J73" i="13" l="1"/>
  <c r="J189" i="13"/>
  <c r="J120" i="13"/>
  <c r="J26" i="13"/>
  <c r="J199" i="13"/>
  <c r="J37" i="13"/>
  <c r="J179" i="13"/>
  <c r="P43" i="1"/>
  <c r="P28" i="1"/>
  <c r="J55" i="13"/>
  <c r="J56" i="13"/>
  <c r="J117" i="13"/>
  <c r="J108" i="13"/>
  <c r="J107" i="13"/>
  <c r="J106" i="13"/>
  <c r="J91" i="13"/>
  <c r="O37" i="12"/>
  <c r="J68" i="13"/>
  <c r="L32" i="5"/>
  <c r="L27" i="5"/>
  <c r="J76" i="13"/>
  <c r="O35" i="12" l="1"/>
  <c r="J187" i="13"/>
  <c r="O41" i="6"/>
  <c r="O26" i="6"/>
  <c r="L7" i="9"/>
  <c r="J168" i="13"/>
  <c r="O31" i="12"/>
  <c r="O53" i="10"/>
  <c r="J139" i="13"/>
  <c r="J207" i="13"/>
  <c r="L36" i="9"/>
  <c r="L4" i="9"/>
  <c r="L45" i="9"/>
  <c r="J130" i="13"/>
  <c r="J121" i="13"/>
  <c r="J83" i="13"/>
  <c r="J165" i="13"/>
  <c r="J178" i="13"/>
  <c r="J32" i="12"/>
  <c r="J31" i="12"/>
  <c r="J30" i="12"/>
  <c r="J28" i="12"/>
  <c r="J29" i="12"/>
  <c r="J136" i="13"/>
  <c r="J133" i="13"/>
  <c r="L5" i="9"/>
  <c r="O65" i="12"/>
  <c r="J155" i="13"/>
  <c r="O29" i="12"/>
  <c r="O32" i="12"/>
  <c r="O30" i="12"/>
  <c r="O28" i="12"/>
  <c r="J58" i="13"/>
  <c r="J60" i="13"/>
  <c r="J115" i="13"/>
  <c r="J87" i="13"/>
  <c r="J111" i="13"/>
  <c r="J112" i="13"/>
  <c r="J53" i="13"/>
  <c r="J13" i="13"/>
  <c r="J7" i="13"/>
  <c r="J23" i="13"/>
  <c r="J21" i="13"/>
  <c r="L15" i="8"/>
  <c r="J14" i="13"/>
  <c r="J28" i="13"/>
  <c r="J109" i="13"/>
  <c r="K192" i="13"/>
  <c r="L192" i="13"/>
  <c r="M192" i="13"/>
  <c r="H192" i="13"/>
  <c r="E192" i="13"/>
  <c r="E191" i="13"/>
  <c r="H191" i="13"/>
  <c r="J191" i="13"/>
  <c r="K191" i="13"/>
  <c r="L191" i="13"/>
  <c r="M191" i="13"/>
  <c r="G190" i="13"/>
  <c r="G189" i="13"/>
  <c r="G188" i="13"/>
  <c r="G187" i="13"/>
  <c r="J147" i="13"/>
  <c r="O36" i="12"/>
  <c r="K91" i="13"/>
  <c r="J31" i="13"/>
  <c r="O89" i="10"/>
  <c r="P26" i="6"/>
  <c r="L12" i="9"/>
  <c r="L11" i="9"/>
  <c r="J22" i="13"/>
  <c r="J43" i="13"/>
  <c r="J140" i="13"/>
  <c r="J127" i="13"/>
  <c r="J88" i="13"/>
  <c r="J114" i="13"/>
  <c r="J17" i="13"/>
  <c r="J6" i="13"/>
  <c r="P24" i="1"/>
  <c r="P46" i="1"/>
  <c r="G37" i="13"/>
  <c r="G36" i="13"/>
  <c r="L25" i="5"/>
  <c r="J25" i="13"/>
  <c r="P50" i="6"/>
  <c r="N192" i="13" l="1"/>
  <c r="N191" i="13"/>
  <c r="O31" i="6"/>
  <c r="I164" i="13"/>
  <c r="J86" i="13" l="1"/>
  <c r="P42" i="1"/>
  <c r="L23" i="5"/>
  <c r="L18" i="5"/>
  <c r="O57" i="12"/>
  <c r="J123" i="13"/>
  <c r="J104" i="13"/>
  <c r="J36" i="13"/>
  <c r="J128" i="13"/>
  <c r="L9" i="8"/>
  <c r="L6" i="8"/>
  <c r="J89" i="13"/>
  <c r="J90" i="13"/>
  <c r="O150" i="10"/>
  <c r="J79" i="13"/>
  <c r="J164" i="13"/>
  <c r="J193" i="13"/>
  <c r="J44" i="13"/>
  <c r="L10" i="8" l="1"/>
  <c r="I162" i="13"/>
  <c r="J162" i="13"/>
  <c r="O190" i="10"/>
  <c r="J113" i="13"/>
  <c r="O23" i="12"/>
  <c r="O26" i="12"/>
  <c r="O25" i="12"/>
  <c r="O24" i="12"/>
  <c r="J183" i="13"/>
  <c r="O156" i="10"/>
  <c r="L28" i="5"/>
  <c r="K179" i="13"/>
  <c r="O13" i="1"/>
  <c r="J124" i="13"/>
  <c r="N63" i="12"/>
  <c r="O49" i="12"/>
  <c r="J15" i="13" l="1"/>
  <c r="J102" i="13"/>
  <c r="K87" i="13"/>
  <c r="L10" i="9"/>
  <c r="L39" i="9"/>
  <c r="J190" i="13" l="1"/>
  <c r="J92" i="13"/>
  <c r="P27" i="1"/>
  <c r="J38" i="13"/>
  <c r="P33" i="1"/>
  <c r="O11" i="6"/>
  <c r="J51" i="13"/>
  <c r="J163" i="13" l="1"/>
  <c r="L33" i="8"/>
  <c r="J167" i="13"/>
  <c r="P47" i="6"/>
  <c r="J177" i="13"/>
  <c r="O122" i="10" l="1"/>
  <c r="O128" i="10"/>
  <c r="F118" i="10"/>
  <c r="K118" i="10"/>
  <c r="P118" i="10"/>
  <c r="U118" i="10" s="1"/>
  <c r="Q118" i="10"/>
  <c r="R118" i="10"/>
  <c r="S118" i="10"/>
  <c r="T118" i="10"/>
  <c r="P126" i="10"/>
  <c r="Q126" i="10"/>
  <c r="R126" i="10"/>
  <c r="S126" i="10"/>
  <c r="T126" i="10"/>
  <c r="K126" i="10"/>
  <c r="F126" i="10"/>
  <c r="U126" i="10" s="1"/>
  <c r="J116" i="10"/>
  <c r="J128" i="10"/>
  <c r="L20" i="5"/>
  <c r="L19" i="5"/>
  <c r="L48" i="9"/>
  <c r="P21" i="1"/>
  <c r="L11" i="5"/>
  <c r="J59" i="13"/>
  <c r="F148" i="10" l="1"/>
  <c r="U148" i="10" s="1"/>
  <c r="K148" i="10"/>
  <c r="P148" i="10"/>
  <c r="Q148" i="10"/>
  <c r="R148" i="10"/>
  <c r="S148" i="10"/>
  <c r="T148" i="10"/>
  <c r="G117" i="13"/>
  <c r="J97" i="13"/>
  <c r="J41" i="13"/>
  <c r="I47" i="13"/>
  <c r="J27" i="13"/>
  <c r="G14" i="13"/>
  <c r="J12" i="13"/>
  <c r="D12" i="13"/>
  <c r="O142" i="10"/>
  <c r="O116" i="10"/>
  <c r="O98" i="10"/>
  <c r="I171" i="13"/>
  <c r="J170" i="13"/>
  <c r="J166" i="13"/>
  <c r="J156" i="13"/>
  <c r="E190" i="13"/>
  <c r="H190" i="13"/>
  <c r="M190" i="13"/>
  <c r="L190" i="13"/>
  <c r="J181" i="13"/>
  <c r="J215" i="13"/>
  <c r="J216" i="13"/>
  <c r="E179" i="13"/>
  <c r="H179" i="13"/>
  <c r="L179" i="13"/>
  <c r="M179" i="13"/>
  <c r="E178" i="13"/>
  <c r="H178" i="13"/>
  <c r="K178" i="13"/>
  <c r="L178" i="13"/>
  <c r="M178" i="13"/>
  <c r="G89" i="13"/>
  <c r="G112" i="13"/>
  <c r="G107" i="13"/>
  <c r="G106" i="13"/>
  <c r="G31" i="13"/>
  <c r="G58" i="13"/>
  <c r="G7" i="13"/>
  <c r="G6" i="13"/>
  <c r="G87" i="13"/>
  <c r="G88" i="13"/>
  <c r="O58" i="6"/>
  <c r="N30" i="5"/>
  <c r="J32" i="13"/>
  <c r="P13" i="1"/>
  <c r="J84" i="13"/>
  <c r="P15" i="6"/>
  <c r="N179" i="13" l="1"/>
  <c r="M117" i="13"/>
  <c r="K190" i="13"/>
  <c r="N190" i="13" s="1"/>
  <c r="N178" i="13"/>
  <c r="J20" i="13"/>
  <c r="J175" i="13"/>
  <c r="L41" i="8"/>
  <c r="L22" i="9"/>
  <c r="L14" i="5"/>
  <c r="L24" i="5"/>
  <c r="O40" i="6"/>
  <c r="P52" i="6"/>
  <c r="J100" i="13"/>
  <c r="P58" i="6" l="1"/>
  <c r="P57" i="6"/>
  <c r="P56" i="6"/>
  <c r="P55" i="6"/>
  <c r="P54" i="6"/>
  <c r="P53" i="6"/>
  <c r="P51" i="6"/>
  <c r="P49" i="6"/>
  <c r="P48" i="6"/>
  <c r="L31" i="5"/>
  <c r="L30" i="5"/>
  <c r="L29" i="5"/>
  <c r="J198" i="13"/>
  <c r="O33" i="12"/>
  <c r="P16" i="6"/>
  <c r="L11" i="8" l="1"/>
  <c r="O39" i="12"/>
  <c r="J80" i="13"/>
  <c r="J213" i="13"/>
  <c r="O16" i="12"/>
  <c r="O12" i="12"/>
  <c r="O6" i="12"/>
  <c r="O29" i="6"/>
  <c r="M5" i="4"/>
  <c r="M15" i="4"/>
  <c r="J144" i="13"/>
  <c r="O12" i="6"/>
  <c r="L9" i="9"/>
  <c r="Q48" i="6" l="1"/>
  <c r="G47" i="6"/>
  <c r="L47" i="6"/>
  <c r="Q47" i="6"/>
  <c r="R47" i="6"/>
  <c r="S47" i="6"/>
  <c r="T47" i="6"/>
  <c r="U47" i="6"/>
  <c r="G48" i="6"/>
  <c r="L48" i="6"/>
  <c r="R48" i="6"/>
  <c r="S48" i="6"/>
  <c r="T48" i="6"/>
  <c r="G49" i="6"/>
  <c r="L49" i="6"/>
  <c r="Q49" i="6"/>
  <c r="R49" i="6"/>
  <c r="S49" i="6"/>
  <c r="T49" i="6"/>
  <c r="U49" i="6"/>
  <c r="G50" i="6"/>
  <c r="L50" i="6"/>
  <c r="Q50" i="6"/>
  <c r="R50" i="6"/>
  <c r="S50" i="6"/>
  <c r="T50" i="6"/>
  <c r="U50" i="6"/>
  <c r="G51" i="6"/>
  <c r="L51" i="6"/>
  <c r="Q51" i="6"/>
  <c r="R51" i="6"/>
  <c r="S51" i="6"/>
  <c r="T51" i="6"/>
  <c r="U51" i="6"/>
  <c r="G52" i="6"/>
  <c r="L52" i="6"/>
  <c r="Q52" i="6"/>
  <c r="R52" i="6"/>
  <c r="S52" i="6"/>
  <c r="T52" i="6"/>
  <c r="U52" i="6"/>
  <c r="G53" i="6"/>
  <c r="L53" i="6"/>
  <c r="Q53" i="6"/>
  <c r="R53" i="6"/>
  <c r="S53" i="6"/>
  <c r="T53" i="6"/>
  <c r="U53" i="6"/>
  <c r="G54" i="6"/>
  <c r="L54" i="6"/>
  <c r="Q54" i="6"/>
  <c r="R54" i="6"/>
  <c r="S54" i="6"/>
  <c r="T54" i="6"/>
  <c r="U54" i="6"/>
  <c r="G55" i="6"/>
  <c r="L55" i="6"/>
  <c r="Q55" i="6"/>
  <c r="R55" i="6"/>
  <c r="S55" i="6"/>
  <c r="T55" i="6"/>
  <c r="U55" i="6"/>
  <c r="G56" i="6"/>
  <c r="L56" i="6"/>
  <c r="Q56" i="6"/>
  <c r="R56" i="6"/>
  <c r="S56" i="6"/>
  <c r="T56" i="6"/>
  <c r="U56" i="6"/>
  <c r="G57" i="6"/>
  <c r="L57" i="6"/>
  <c r="Q57" i="6"/>
  <c r="R57" i="6"/>
  <c r="S57" i="6"/>
  <c r="T57" i="6"/>
  <c r="U57" i="6"/>
  <c r="G58" i="6"/>
  <c r="L58" i="6"/>
  <c r="Q58" i="6"/>
  <c r="R58" i="6"/>
  <c r="S58" i="6"/>
  <c r="T58" i="6"/>
  <c r="U58" i="6"/>
  <c r="G59" i="6"/>
  <c r="L59" i="6"/>
  <c r="Q59" i="6"/>
  <c r="R59" i="6"/>
  <c r="S59" i="6"/>
  <c r="T59" i="6"/>
  <c r="U59" i="6"/>
  <c r="F27" i="5"/>
  <c r="K27" i="5"/>
  <c r="P27" i="5"/>
  <c r="U27" i="5" s="1"/>
  <c r="Q27" i="5"/>
  <c r="R27" i="5"/>
  <c r="S27" i="5"/>
  <c r="T27" i="5"/>
  <c r="F28" i="5"/>
  <c r="K28" i="5"/>
  <c r="P28" i="5"/>
  <c r="Q28" i="5"/>
  <c r="R28" i="5"/>
  <c r="S28" i="5"/>
  <c r="T28" i="5"/>
  <c r="F29" i="5"/>
  <c r="U29" i="5" s="1"/>
  <c r="K29" i="5"/>
  <c r="P29" i="5"/>
  <c r="Q29" i="5"/>
  <c r="R29" i="5"/>
  <c r="S29" i="5"/>
  <c r="T29" i="5"/>
  <c r="F30" i="5"/>
  <c r="K30" i="5"/>
  <c r="P30" i="5"/>
  <c r="Q30" i="5"/>
  <c r="R30" i="5"/>
  <c r="S30" i="5"/>
  <c r="T30" i="5"/>
  <c r="F31" i="5"/>
  <c r="K31" i="5"/>
  <c r="P31" i="5"/>
  <c r="Q31" i="5"/>
  <c r="R31" i="5"/>
  <c r="S31" i="5"/>
  <c r="T31" i="5"/>
  <c r="F32" i="5"/>
  <c r="K32" i="5"/>
  <c r="P32" i="5"/>
  <c r="Q32" i="5"/>
  <c r="R32" i="5"/>
  <c r="S32" i="5"/>
  <c r="T32" i="5"/>
  <c r="O20" i="6"/>
  <c r="P20" i="6"/>
  <c r="J47" i="13"/>
  <c r="O140" i="10"/>
  <c r="J223" i="13"/>
  <c r="O166" i="10"/>
  <c r="O139" i="10"/>
  <c r="U28" i="5" l="1"/>
  <c r="V53" i="6"/>
  <c r="V59" i="6"/>
  <c r="V58" i="6"/>
  <c r="V57" i="6"/>
  <c r="V56" i="6"/>
  <c r="V55" i="6"/>
  <c r="V54" i="6"/>
  <c r="V52" i="6"/>
  <c r="V51" i="6"/>
  <c r="V50" i="6"/>
  <c r="V49" i="6"/>
  <c r="V47" i="6"/>
  <c r="U32" i="5"/>
  <c r="U31" i="5"/>
  <c r="U30" i="5"/>
  <c r="V48" i="6"/>
  <c r="U48" i="6"/>
  <c r="P31" i="6"/>
  <c r="L21" i="5" l="1"/>
  <c r="L30" i="8"/>
  <c r="O15" i="12"/>
  <c r="J85" i="13" l="1"/>
  <c r="J94" i="13"/>
  <c r="J57" i="13"/>
  <c r="J50" i="13"/>
  <c r="O137" i="10"/>
  <c r="L38" i="9" l="1"/>
  <c r="O56" i="12"/>
  <c r="O48" i="12"/>
  <c r="O47" i="12"/>
  <c r="O46" i="12"/>
  <c r="O45" i="12"/>
  <c r="J36" i="12"/>
  <c r="J35" i="12"/>
  <c r="O145" i="10" l="1"/>
  <c r="L46" i="9"/>
  <c r="O114" i="10"/>
  <c r="O19" i="1" l="1"/>
  <c r="O8" i="1" l="1"/>
  <c r="L26" i="9"/>
  <c r="O123" i="10"/>
  <c r="J110" i="13"/>
  <c r="J157" i="13"/>
  <c r="O28" i="6"/>
  <c r="G84" i="13" l="1"/>
  <c r="G38" i="13"/>
  <c r="G23" i="13"/>
  <c r="G22" i="13"/>
  <c r="O13" i="12"/>
  <c r="J142" i="13"/>
  <c r="P18" i="1"/>
  <c r="O41" i="1"/>
  <c r="P41" i="1"/>
  <c r="I188" i="13"/>
  <c r="J188" i="13"/>
  <c r="J184" i="13"/>
  <c r="O44" i="12"/>
  <c r="Q42" i="1" l="1"/>
  <c r="P3" i="1" l="1"/>
  <c r="M3" i="2"/>
  <c r="J93" i="13"/>
  <c r="J218" i="13"/>
  <c r="L5" i="5"/>
  <c r="G34" i="8"/>
  <c r="J153" i="13"/>
  <c r="O47" i="10" l="1"/>
  <c r="P17" i="1"/>
  <c r="J146" i="13"/>
  <c r="J221" i="13"/>
  <c r="K221" i="13" s="1"/>
  <c r="J171" i="13"/>
  <c r="O18" i="6" l="1"/>
  <c r="O38" i="10"/>
  <c r="J126" i="13"/>
  <c r="P15" i="1"/>
  <c r="J33" i="13"/>
  <c r="K168" i="13"/>
  <c r="J185" i="13"/>
  <c r="L7" i="8"/>
  <c r="L17" i="8"/>
  <c r="E168" i="13"/>
  <c r="H168" i="13"/>
  <c r="L168" i="13"/>
  <c r="E167" i="13"/>
  <c r="H167" i="13"/>
  <c r="K167" i="13"/>
  <c r="L167" i="13"/>
  <c r="M167" i="13"/>
  <c r="G165" i="13"/>
  <c r="N168" i="13" l="1"/>
  <c r="M168" i="13"/>
  <c r="N167" i="13"/>
  <c r="P45" i="1"/>
  <c r="P44" i="1"/>
  <c r="L13" i="8"/>
  <c r="O170" i="10"/>
  <c r="N167" i="10"/>
  <c r="F161" i="10"/>
  <c r="K161" i="10"/>
  <c r="P161" i="10"/>
  <c r="Q161" i="10"/>
  <c r="R161" i="10"/>
  <c r="S161" i="10"/>
  <c r="T161" i="10"/>
  <c r="U161" i="10"/>
  <c r="F160" i="10"/>
  <c r="K160" i="10"/>
  <c r="P160" i="10"/>
  <c r="Q160" i="10"/>
  <c r="R160" i="10"/>
  <c r="S160" i="10"/>
  <c r="T160" i="10"/>
  <c r="U160" i="10"/>
  <c r="F157" i="10"/>
  <c r="K157" i="10"/>
  <c r="P157" i="10"/>
  <c r="Q157" i="10"/>
  <c r="R157" i="10"/>
  <c r="S157" i="10"/>
  <c r="T157" i="10"/>
  <c r="U157" i="10"/>
  <c r="F158" i="10"/>
  <c r="K158" i="10"/>
  <c r="U158" i="10" s="1"/>
  <c r="P158" i="10"/>
  <c r="Q158" i="10"/>
  <c r="R158" i="10"/>
  <c r="S158" i="10"/>
  <c r="T158" i="10"/>
  <c r="F159" i="10"/>
  <c r="K159" i="10"/>
  <c r="P159" i="10"/>
  <c r="Q159" i="10"/>
  <c r="R159" i="10"/>
  <c r="S159" i="10"/>
  <c r="T159" i="10"/>
  <c r="F162" i="10"/>
  <c r="K162" i="10"/>
  <c r="P162" i="10"/>
  <c r="Q162" i="10"/>
  <c r="R162" i="10"/>
  <c r="S162" i="10"/>
  <c r="T162" i="10"/>
  <c r="J156" i="10"/>
  <c r="J150" i="10"/>
  <c r="L4" i="8"/>
  <c r="L16" i="8"/>
  <c r="L15" i="9"/>
  <c r="L43" i="9"/>
  <c r="L37" i="9"/>
  <c r="L40" i="9"/>
  <c r="L42" i="9"/>
  <c r="P4" i="1"/>
  <c r="U159" i="10" l="1"/>
  <c r="U162" i="10"/>
  <c r="O4" i="12"/>
  <c r="J8" i="13"/>
  <c r="G108" i="13" l="1"/>
  <c r="G147" i="13"/>
  <c r="J119" i="13"/>
  <c r="I165" i="13"/>
  <c r="M28" i="6"/>
  <c r="O32" i="6"/>
  <c r="O12" i="1"/>
  <c r="O34" i="1"/>
  <c r="O23" i="1"/>
  <c r="P19" i="1"/>
  <c r="G56" i="13"/>
  <c r="G100" i="13"/>
  <c r="G25" i="13"/>
  <c r="G110" i="13"/>
  <c r="G17" i="13"/>
  <c r="L8" i="9" l="1"/>
  <c r="E31" i="6"/>
  <c r="Q28" i="6"/>
  <c r="U28" i="6"/>
  <c r="T28" i="6"/>
  <c r="S28" i="6"/>
  <c r="R28" i="6"/>
  <c r="L28" i="6"/>
  <c r="G28" i="6"/>
  <c r="L6" i="5"/>
  <c r="M10" i="4"/>
  <c r="V28" i="6" l="1"/>
  <c r="K175" i="13"/>
  <c r="L175" i="13"/>
  <c r="M175" i="13"/>
  <c r="H175" i="13"/>
  <c r="E175" i="13"/>
  <c r="M18" i="4"/>
  <c r="L5" i="8"/>
  <c r="P21" i="5"/>
  <c r="O21" i="6"/>
  <c r="P41" i="6"/>
  <c r="O5" i="6"/>
  <c r="O4" i="6"/>
  <c r="O31" i="1"/>
  <c r="K90" i="13"/>
  <c r="P4" i="6"/>
  <c r="G9" i="8"/>
  <c r="P20" i="5"/>
  <c r="Q20" i="5"/>
  <c r="R20" i="5"/>
  <c r="S20" i="5"/>
  <c r="T20" i="5"/>
  <c r="Q21" i="5"/>
  <c r="R21" i="5"/>
  <c r="S21" i="5"/>
  <c r="T21" i="5"/>
  <c r="K20" i="5"/>
  <c r="K21" i="5"/>
  <c r="F20" i="5"/>
  <c r="F21" i="5"/>
  <c r="G18" i="5"/>
  <c r="T32" i="12"/>
  <c r="P32" i="12"/>
  <c r="Q32" i="12"/>
  <c r="R32" i="12"/>
  <c r="S32" i="12"/>
  <c r="K32" i="12"/>
  <c r="F32" i="12"/>
  <c r="U20" i="5" l="1"/>
  <c r="N175" i="13"/>
  <c r="U21" i="5"/>
  <c r="U32" i="12"/>
  <c r="K19" i="5"/>
  <c r="P19" i="5"/>
  <c r="Q19" i="5"/>
  <c r="R19" i="5"/>
  <c r="S19" i="5"/>
  <c r="T19" i="5"/>
  <c r="F19" i="5"/>
  <c r="R18" i="5"/>
  <c r="S18" i="5"/>
  <c r="T18" i="5"/>
  <c r="P18" i="5"/>
  <c r="K18" i="5"/>
  <c r="F18" i="5"/>
  <c r="Q18" i="5"/>
  <c r="I154" i="13"/>
  <c r="J154" i="13"/>
  <c r="O10" i="6"/>
  <c r="J29" i="13"/>
  <c r="O54" i="12"/>
  <c r="O53" i="12"/>
  <c r="O52" i="12"/>
  <c r="P14" i="1"/>
  <c r="P24" i="6"/>
  <c r="M8" i="2"/>
  <c r="U19" i="5" l="1"/>
  <c r="U18" i="5"/>
  <c r="D38" i="13"/>
  <c r="J98" i="10"/>
  <c r="P51" i="10"/>
  <c r="Q51" i="10"/>
  <c r="R51" i="10"/>
  <c r="S51" i="10"/>
  <c r="T51" i="10"/>
  <c r="K51" i="10"/>
  <c r="F51" i="10"/>
  <c r="U51" i="10" s="1"/>
  <c r="O7" i="1"/>
  <c r="O8" i="4"/>
  <c r="S8" i="8" l="1"/>
  <c r="T8" i="8"/>
  <c r="K8" i="8"/>
  <c r="L8" i="8"/>
  <c r="Q8" i="8" s="1"/>
  <c r="F8" i="8"/>
  <c r="L18" i="9"/>
  <c r="N13" i="5"/>
  <c r="P8" i="8" l="1"/>
  <c r="U8" i="8" s="1"/>
  <c r="O169" i="10"/>
  <c r="I149" i="13"/>
  <c r="J125" i="13"/>
  <c r="J190" i="10"/>
  <c r="I167" i="10"/>
  <c r="P6" i="12" l="1"/>
  <c r="Q6" i="12"/>
  <c r="R6" i="12"/>
  <c r="S6" i="12"/>
  <c r="T6" i="12"/>
  <c r="K6" i="12"/>
  <c r="F6" i="12"/>
  <c r="K49" i="13"/>
  <c r="L49" i="13"/>
  <c r="M49" i="13"/>
  <c r="K50" i="13"/>
  <c r="L50" i="13"/>
  <c r="M50" i="13"/>
  <c r="K51" i="13"/>
  <c r="L51" i="13"/>
  <c r="M51" i="13"/>
  <c r="H49" i="13"/>
  <c r="H50" i="13"/>
  <c r="H51" i="13"/>
  <c r="E49" i="13"/>
  <c r="E50" i="13"/>
  <c r="E51" i="13"/>
  <c r="S63" i="12"/>
  <c r="P62" i="12"/>
  <c r="Q62" i="12"/>
  <c r="R62" i="12"/>
  <c r="S62" i="12"/>
  <c r="T62" i="12"/>
  <c r="P63" i="12"/>
  <c r="Q63" i="12"/>
  <c r="R63" i="12"/>
  <c r="T63" i="12"/>
  <c r="P64" i="12"/>
  <c r="Q64" i="12"/>
  <c r="R64" i="12"/>
  <c r="S64" i="12"/>
  <c r="T64" i="12"/>
  <c r="K62" i="12"/>
  <c r="U62" i="12" s="1"/>
  <c r="K63" i="12"/>
  <c r="K64" i="12"/>
  <c r="F62" i="12"/>
  <c r="F63" i="12"/>
  <c r="E215" i="13"/>
  <c r="M225" i="13"/>
  <c r="L225" i="13"/>
  <c r="K225" i="13"/>
  <c r="H225" i="13"/>
  <c r="M224" i="13"/>
  <c r="L224" i="13"/>
  <c r="K224" i="13"/>
  <c r="H224" i="13"/>
  <c r="M223" i="13"/>
  <c r="L223" i="13"/>
  <c r="K223" i="13"/>
  <c r="H223" i="13"/>
  <c r="L222" i="13"/>
  <c r="J222" i="13"/>
  <c r="M222" i="13" s="1"/>
  <c r="H222" i="13"/>
  <c r="L221" i="13"/>
  <c r="H221" i="13"/>
  <c r="M220" i="13"/>
  <c r="L220" i="13"/>
  <c r="K220" i="13"/>
  <c r="H220" i="13"/>
  <c r="M219" i="13"/>
  <c r="L219" i="13"/>
  <c r="K219" i="13"/>
  <c r="H219" i="13"/>
  <c r="L218" i="13"/>
  <c r="K218" i="13"/>
  <c r="H218" i="13"/>
  <c r="L217" i="13"/>
  <c r="J217" i="13"/>
  <c r="M217" i="13" s="1"/>
  <c r="H217" i="13"/>
  <c r="M216" i="13"/>
  <c r="L216" i="13"/>
  <c r="K216" i="13"/>
  <c r="H216" i="13"/>
  <c r="M215" i="13"/>
  <c r="L215" i="13"/>
  <c r="K215" i="13"/>
  <c r="H215" i="13"/>
  <c r="L214" i="13"/>
  <c r="M214" i="13"/>
  <c r="H214" i="13"/>
  <c r="L213" i="13"/>
  <c r="K213" i="13"/>
  <c r="H213" i="13"/>
  <c r="M212" i="13"/>
  <c r="L212" i="13"/>
  <c r="K212" i="13"/>
  <c r="H212" i="13"/>
  <c r="M211" i="13"/>
  <c r="L211" i="13"/>
  <c r="K211" i="13"/>
  <c r="H211" i="13"/>
  <c r="M210" i="13"/>
  <c r="L210" i="13"/>
  <c r="K210" i="13"/>
  <c r="M209" i="13"/>
  <c r="L209" i="13"/>
  <c r="K209" i="13"/>
  <c r="H209" i="13"/>
  <c r="M208" i="13"/>
  <c r="L208" i="13"/>
  <c r="K208" i="13"/>
  <c r="H208" i="13"/>
  <c r="M207" i="13"/>
  <c r="L207" i="13"/>
  <c r="K207" i="13"/>
  <c r="H207" i="13"/>
  <c r="M206" i="13"/>
  <c r="L206" i="13"/>
  <c r="K206" i="13"/>
  <c r="H206" i="13"/>
  <c r="M205" i="13"/>
  <c r="L205" i="13"/>
  <c r="K205" i="13"/>
  <c r="H205" i="13"/>
  <c r="M204" i="13"/>
  <c r="L204" i="13"/>
  <c r="K204" i="13"/>
  <c r="H204" i="13"/>
  <c r="M203" i="13"/>
  <c r="L203" i="13"/>
  <c r="K203" i="13"/>
  <c r="H203" i="13"/>
  <c r="M202" i="13"/>
  <c r="L202" i="13"/>
  <c r="K202" i="13"/>
  <c r="H202" i="13"/>
  <c r="M201" i="13"/>
  <c r="L201" i="13"/>
  <c r="K201" i="13"/>
  <c r="H201" i="13"/>
  <c r="M200" i="13"/>
  <c r="L200" i="13"/>
  <c r="K200" i="13"/>
  <c r="H200" i="13"/>
  <c r="L199" i="13"/>
  <c r="M199" i="13"/>
  <c r="H199" i="13"/>
  <c r="M198" i="13"/>
  <c r="L198" i="13"/>
  <c r="K198" i="13"/>
  <c r="H198" i="13"/>
  <c r="M197" i="13"/>
  <c r="L197" i="13"/>
  <c r="K197" i="13"/>
  <c r="H197" i="13"/>
  <c r="M196" i="13"/>
  <c r="L196" i="13"/>
  <c r="K196" i="13"/>
  <c r="H196" i="13"/>
  <c r="M195" i="13"/>
  <c r="L195" i="13"/>
  <c r="K195" i="13"/>
  <c r="H195" i="13"/>
  <c r="M194" i="13"/>
  <c r="L194" i="13"/>
  <c r="K194" i="13"/>
  <c r="H194" i="13"/>
  <c r="L193" i="13"/>
  <c r="M193" i="13"/>
  <c r="H193" i="13"/>
  <c r="L189" i="13"/>
  <c r="K189" i="13"/>
  <c r="H189" i="13"/>
  <c r="L188" i="13"/>
  <c r="M188" i="13"/>
  <c r="H188" i="13"/>
  <c r="L187" i="13"/>
  <c r="K187" i="13"/>
  <c r="H187" i="13"/>
  <c r="L186" i="13"/>
  <c r="J186" i="13"/>
  <c r="M186" i="13" s="1"/>
  <c r="H186" i="13"/>
  <c r="L185" i="13"/>
  <c r="K185" i="13"/>
  <c r="M184" i="13"/>
  <c r="L184" i="13"/>
  <c r="K184" i="13"/>
  <c r="H184" i="13"/>
  <c r="M183" i="13"/>
  <c r="L183" i="13"/>
  <c r="K183" i="13"/>
  <c r="H183" i="13"/>
  <c r="L182" i="13"/>
  <c r="J182" i="13"/>
  <c r="K182" i="13" s="1"/>
  <c r="H182" i="13"/>
  <c r="M181" i="13"/>
  <c r="L181" i="13"/>
  <c r="K181" i="13"/>
  <c r="H181" i="13"/>
  <c r="M180" i="13"/>
  <c r="L180" i="13"/>
  <c r="K180" i="13"/>
  <c r="H180" i="13"/>
  <c r="L177" i="13"/>
  <c r="K177" i="13"/>
  <c r="H177" i="13"/>
  <c r="M176" i="13"/>
  <c r="L176" i="13"/>
  <c r="K176" i="13"/>
  <c r="H176" i="13"/>
  <c r="J174" i="13"/>
  <c r="M174" i="13" s="1"/>
  <c r="I174" i="13"/>
  <c r="L174" i="13" s="1"/>
  <c r="H174" i="13"/>
  <c r="M173" i="13"/>
  <c r="L173" i="13"/>
  <c r="K173" i="13"/>
  <c r="H173" i="13"/>
  <c r="M172" i="13"/>
  <c r="L172" i="13"/>
  <c r="K172" i="13"/>
  <c r="H172" i="13"/>
  <c r="L171" i="13"/>
  <c r="K171" i="13"/>
  <c r="H171" i="13"/>
  <c r="L170" i="13"/>
  <c r="M170" i="13"/>
  <c r="H170" i="13"/>
  <c r="M169" i="13"/>
  <c r="L169" i="13"/>
  <c r="K169" i="13"/>
  <c r="H169" i="13"/>
  <c r="L166" i="13"/>
  <c r="K166" i="13"/>
  <c r="H166" i="13"/>
  <c r="L165" i="13"/>
  <c r="M165" i="13"/>
  <c r="H165" i="13"/>
  <c r="L164" i="13"/>
  <c r="K164" i="13"/>
  <c r="H164" i="13"/>
  <c r="L163" i="13"/>
  <c r="M163" i="13"/>
  <c r="H163" i="13"/>
  <c r="L162" i="13"/>
  <c r="K162" i="13"/>
  <c r="H162" i="13"/>
  <c r="M161" i="13"/>
  <c r="L161" i="13"/>
  <c r="K161" i="13"/>
  <c r="H161" i="13"/>
  <c r="L160" i="13"/>
  <c r="K160" i="13"/>
  <c r="H160" i="13"/>
  <c r="M159" i="13"/>
  <c r="L159" i="13"/>
  <c r="K159" i="13"/>
  <c r="H159" i="13"/>
  <c r="L158" i="13"/>
  <c r="J158" i="13"/>
  <c r="M158" i="13" s="1"/>
  <c r="H158" i="13"/>
  <c r="L157" i="13"/>
  <c r="K157" i="13"/>
  <c r="H157" i="13"/>
  <c r="L156" i="13"/>
  <c r="M156" i="13"/>
  <c r="H156" i="13"/>
  <c r="L155" i="13"/>
  <c r="K155" i="13"/>
  <c r="H155" i="13"/>
  <c r="L154" i="13"/>
  <c r="M154" i="13"/>
  <c r="H154" i="13"/>
  <c r="M153" i="13"/>
  <c r="L153" i="13"/>
  <c r="K153" i="13"/>
  <c r="H153" i="13"/>
  <c r="M152" i="13"/>
  <c r="L152" i="13"/>
  <c r="K152" i="13"/>
  <c r="H152" i="13"/>
  <c r="J151" i="13"/>
  <c r="M151" i="13" s="1"/>
  <c r="I151" i="13"/>
  <c r="H151" i="13"/>
  <c r="L150" i="13"/>
  <c r="M150" i="13"/>
  <c r="H150" i="13"/>
  <c r="M149" i="13"/>
  <c r="K149" i="13"/>
  <c r="H149" i="13"/>
  <c r="M148" i="13"/>
  <c r="L148" i="13"/>
  <c r="K148" i="13"/>
  <c r="H148" i="13"/>
  <c r="L147" i="13"/>
  <c r="M147" i="13"/>
  <c r="H147" i="13"/>
  <c r="M146" i="13"/>
  <c r="L146" i="13"/>
  <c r="K146" i="13"/>
  <c r="H146" i="13"/>
  <c r="M145" i="13"/>
  <c r="L145" i="13"/>
  <c r="K145" i="13"/>
  <c r="H145" i="13"/>
  <c r="M144" i="13"/>
  <c r="L144" i="13"/>
  <c r="K144" i="13"/>
  <c r="H144" i="13"/>
  <c r="L143" i="13"/>
  <c r="K143" i="13"/>
  <c r="H143" i="13"/>
  <c r="L142" i="13"/>
  <c r="K142" i="13"/>
  <c r="H142" i="13"/>
  <c r="M141" i="13"/>
  <c r="L141" i="13"/>
  <c r="K141" i="13"/>
  <c r="H141" i="13"/>
  <c r="M140" i="13"/>
  <c r="L140" i="13"/>
  <c r="K140" i="13"/>
  <c r="H140" i="13"/>
  <c r="M139" i="13"/>
  <c r="L139" i="13"/>
  <c r="K139" i="13"/>
  <c r="H139" i="13"/>
  <c r="M138" i="13"/>
  <c r="L138" i="13"/>
  <c r="K138" i="13"/>
  <c r="H138" i="13"/>
  <c r="M137" i="13"/>
  <c r="L136" i="13"/>
  <c r="M136" i="13"/>
  <c r="H136" i="13"/>
  <c r="M135" i="13"/>
  <c r="L135" i="13"/>
  <c r="K135" i="13"/>
  <c r="H135" i="13"/>
  <c r="M134" i="13"/>
  <c r="L134" i="13"/>
  <c r="K134" i="13"/>
  <c r="H134" i="13"/>
  <c r="L133" i="13"/>
  <c r="M133" i="13"/>
  <c r="H133" i="13"/>
  <c r="M132" i="13"/>
  <c r="L132" i="13"/>
  <c r="K132" i="13"/>
  <c r="H132" i="13"/>
  <c r="M131" i="13"/>
  <c r="L131" i="13"/>
  <c r="K131" i="13"/>
  <c r="H131" i="13"/>
  <c r="L130" i="13"/>
  <c r="M130" i="13"/>
  <c r="H130" i="13"/>
  <c r="M129" i="13"/>
  <c r="L129" i="13"/>
  <c r="K129" i="13"/>
  <c r="H129" i="13"/>
  <c r="M128" i="13"/>
  <c r="L128" i="13"/>
  <c r="K128" i="13"/>
  <c r="H128" i="13"/>
  <c r="M127" i="13"/>
  <c r="L127" i="13"/>
  <c r="K127" i="13"/>
  <c r="H127" i="13"/>
  <c r="L126" i="13"/>
  <c r="M126" i="13"/>
  <c r="H126" i="13"/>
  <c r="M125" i="13"/>
  <c r="L125" i="13"/>
  <c r="K125" i="13"/>
  <c r="H125" i="13"/>
  <c r="L124" i="13"/>
  <c r="M124" i="13"/>
  <c r="H124" i="13"/>
  <c r="M123" i="13"/>
  <c r="L123" i="13"/>
  <c r="K123" i="13"/>
  <c r="H123" i="13"/>
  <c r="M122" i="13"/>
  <c r="L122" i="13"/>
  <c r="K122" i="13"/>
  <c r="H122" i="13"/>
  <c r="M121" i="13"/>
  <c r="L121" i="13"/>
  <c r="K121" i="13"/>
  <c r="H121" i="13"/>
  <c r="M120" i="13"/>
  <c r="L120" i="13"/>
  <c r="K120" i="13"/>
  <c r="H120" i="13"/>
  <c r="L119" i="13"/>
  <c r="M119" i="13"/>
  <c r="H119" i="13"/>
  <c r="M118" i="13"/>
  <c r="L118" i="13"/>
  <c r="K118" i="13"/>
  <c r="H118" i="13"/>
  <c r="L117" i="13"/>
  <c r="H117" i="13"/>
  <c r="M116" i="13"/>
  <c r="L116" i="13"/>
  <c r="K116" i="13"/>
  <c r="H116" i="13"/>
  <c r="M115" i="13"/>
  <c r="L115" i="13"/>
  <c r="K115" i="13"/>
  <c r="H115" i="13"/>
  <c r="L114" i="13"/>
  <c r="M114" i="13"/>
  <c r="H114" i="13"/>
  <c r="L113" i="13"/>
  <c r="K113" i="13"/>
  <c r="H113" i="13"/>
  <c r="M112" i="13"/>
  <c r="L112" i="13"/>
  <c r="K112" i="13"/>
  <c r="H112" i="13"/>
  <c r="L111" i="13"/>
  <c r="M111" i="13"/>
  <c r="H111" i="13"/>
  <c r="L110" i="13"/>
  <c r="K110" i="13"/>
  <c r="H110" i="13"/>
  <c r="L109" i="13"/>
  <c r="H109" i="13"/>
  <c r="L108" i="13"/>
  <c r="K108" i="13"/>
  <c r="H108" i="13"/>
  <c r="L107" i="13"/>
  <c r="M107" i="13"/>
  <c r="H107" i="13"/>
  <c r="L106" i="13"/>
  <c r="K106" i="13"/>
  <c r="H106" i="13"/>
  <c r="M105" i="13"/>
  <c r="L105" i="13"/>
  <c r="K105" i="13"/>
  <c r="H105" i="13"/>
  <c r="L104" i="13"/>
  <c r="M104" i="13"/>
  <c r="H104" i="13"/>
  <c r="M103" i="13"/>
  <c r="L103" i="13"/>
  <c r="K103" i="13"/>
  <c r="H103" i="13"/>
  <c r="L102" i="13"/>
  <c r="M102" i="13"/>
  <c r="H102" i="13"/>
  <c r="M101" i="13"/>
  <c r="L101" i="13"/>
  <c r="K101" i="13"/>
  <c r="H101" i="13"/>
  <c r="L100" i="13"/>
  <c r="M100" i="13"/>
  <c r="H100" i="13"/>
  <c r="M99" i="13"/>
  <c r="L99" i="13"/>
  <c r="K99" i="13"/>
  <c r="H99" i="13"/>
  <c r="J98" i="13"/>
  <c r="M98" i="13" s="1"/>
  <c r="I98" i="13"/>
  <c r="L98" i="13" s="1"/>
  <c r="H98" i="13"/>
  <c r="L97" i="13"/>
  <c r="K97" i="13"/>
  <c r="H97" i="13"/>
  <c r="M96" i="13"/>
  <c r="L96" i="13"/>
  <c r="K96" i="13"/>
  <c r="H96" i="13"/>
  <c r="M95" i="13"/>
  <c r="L95" i="13"/>
  <c r="K95" i="13"/>
  <c r="H95" i="13"/>
  <c r="L94" i="13"/>
  <c r="K94" i="13"/>
  <c r="H94" i="13"/>
  <c r="L93" i="13"/>
  <c r="M93" i="13"/>
  <c r="H93" i="13"/>
  <c r="M92" i="13"/>
  <c r="L92" i="13"/>
  <c r="K92" i="13"/>
  <c r="H92" i="13"/>
  <c r="L91" i="13"/>
  <c r="H91" i="13"/>
  <c r="L90" i="13"/>
  <c r="H90" i="13"/>
  <c r="M89" i="13"/>
  <c r="L89" i="13"/>
  <c r="K89" i="13"/>
  <c r="H89" i="13"/>
  <c r="L88" i="13"/>
  <c r="K88" i="13"/>
  <c r="H88" i="13"/>
  <c r="L87" i="13"/>
  <c r="H87" i="13"/>
  <c r="L86" i="13"/>
  <c r="M86" i="13"/>
  <c r="H86" i="13"/>
  <c r="L85" i="13"/>
  <c r="M85" i="13"/>
  <c r="H85" i="13"/>
  <c r="L84" i="13"/>
  <c r="M84" i="13"/>
  <c r="H84" i="13"/>
  <c r="L83" i="13"/>
  <c r="K83" i="13"/>
  <c r="H83" i="13"/>
  <c r="M82" i="13"/>
  <c r="L82" i="13"/>
  <c r="K82" i="13"/>
  <c r="H82" i="13"/>
  <c r="M81" i="13"/>
  <c r="L81" i="13"/>
  <c r="K81" i="13"/>
  <c r="H81" i="13"/>
  <c r="M80" i="13"/>
  <c r="L80" i="13"/>
  <c r="K80" i="13"/>
  <c r="H80" i="13"/>
  <c r="M79" i="13"/>
  <c r="L79" i="13"/>
  <c r="K79" i="13"/>
  <c r="H79" i="13"/>
  <c r="M78" i="13"/>
  <c r="L78" i="13"/>
  <c r="K78" i="13"/>
  <c r="H78" i="13"/>
  <c r="M77" i="13"/>
  <c r="L77" i="13"/>
  <c r="K77" i="13"/>
  <c r="H77" i="13"/>
  <c r="M76" i="13"/>
  <c r="L76" i="13"/>
  <c r="K76" i="13"/>
  <c r="H76" i="13"/>
  <c r="M75" i="13"/>
  <c r="L75" i="13"/>
  <c r="K75" i="13"/>
  <c r="H75" i="13"/>
  <c r="M74" i="13"/>
  <c r="L74" i="13"/>
  <c r="K74" i="13"/>
  <c r="H74" i="13"/>
  <c r="L73" i="13"/>
  <c r="M73" i="13"/>
  <c r="H73" i="13"/>
  <c r="L72" i="13"/>
  <c r="J72" i="13"/>
  <c r="K72" i="13" s="1"/>
  <c r="H72" i="13"/>
  <c r="L71" i="13"/>
  <c r="M71" i="13"/>
  <c r="H71" i="13"/>
  <c r="M70" i="13"/>
  <c r="L70" i="13"/>
  <c r="K70" i="13"/>
  <c r="H70" i="13"/>
  <c r="M69" i="13"/>
  <c r="L69" i="13"/>
  <c r="K69" i="13"/>
  <c r="H69" i="13"/>
  <c r="L68" i="13"/>
  <c r="M68" i="13"/>
  <c r="H68" i="13"/>
  <c r="M67" i="13"/>
  <c r="L67" i="13"/>
  <c r="K67" i="13"/>
  <c r="H67" i="13"/>
  <c r="M66" i="13"/>
  <c r="L66" i="13"/>
  <c r="K66" i="13"/>
  <c r="H66" i="13"/>
  <c r="M65" i="13"/>
  <c r="L65" i="13"/>
  <c r="K65" i="13"/>
  <c r="H65" i="13"/>
  <c r="H64" i="13"/>
  <c r="M63" i="13"/>
  <c r="L63" i="13"/>
  <c r="K63" i="13"/>
  <c r="H63" i="13"/>
  <c r="M62" i="13"/>
  <c r="L62" i="13"/>
  <c r="K62" i="13"/>
  <c r="H62" i="13"/>
  <c r="M61" i="13"/>
  <c r="L61" i="13"/>
  <c r="K61" i="13"/>
  <c r="H61" i="13"/>
  <c r="L60" i="13"/>
  <c r="K60" i="13"/>
  <c r="H60" i="13"/>
  <c r="L59" i="13"/>
  <c r="M59" i="13"/>
  <c r="H59" i="13"/>
  <c r="L58" i="13"/>
  <c r="K58" i="13"/>
  <c r="H58" i="13"/>
  <c r="M57" i="13"/>
  <c r="L57" i="13"/>
  <c r="K57" i="13"/>
  <c r="H57" i="13"/>
  <c r="L56" i="13"/>
  <c r="L55" i="13"/>
  <c r="K55" i="13"/>
  <c r="H55" i="13"/>
  <c r="M54" i="13"/>
  <c r="L54" i="13"/>
  <c r="K54" i="13"/>
  <c r="H54" i="13"/>
  <c r="L53" i="13"/>
  <c r="K53" i="13"/>
  <c r="H53" i="13"/>
  <c r="M52" i="13"/>
  <c r="L52" i="13"/>
  <c r="K52" i="13"/>
  <c r="H52" i="13"/>
  <c r="M48" i="13"/>
  <c r="L48" i="13"/>
  <c r="K48" i="13"/>
  <c r="H48" i="13"/>
  <c r="L47" i="13"/>
  <c r="K47" i="13"/>
  <c r="H47" i="13"/>
  <c r="M46" i="13"/>
  <c r="L46" i="13"/>
  <c r="K46" i="13"/>
  <c r="H46" i="13"/>
  <c r="M45" i="13"/>
  <c r="L45" i="13"/>
  <c r="K45" i="13"/>
  <c r="H45" i="13"/>
  <c r="L44" i="13"/>
  <c r="K44" i="13"/>
  <c r="H44" i="13"/>
  <c r="L43" i="13"/>
  <c r="K43" i="13"/>
  <c r="H43" i="13"/>
  <c r="H42" i="13"/>
  <c r="L41" i="13"/>
  <c r="K41" i="13"/>
  <c r="H41" i="13"/>
  <c r="M40" i="13"/>
  <c r="L40" i="13"/>
  <c r="K40" i="13"/>
  <c r="H40" i="13"/>
  <c r="M39" i="13"/>
  <c r="L39" i="13"/>
  <c r="K39" i="13"/>
  <c r="H39" i="13"/>
  <c r="M38" i="13"/>
  <c r="L38" i="13"/>
  <c r="K38" i="13"/>
  <c r="H38" i="13"/>
  <c r="L37" i="13"/>
  <c r="M37" i="13"/>
  <c r="H37" i="13"/>
  <c r="M36" i="13"/>
  <c r="L36" i="13"/>
  <c r="K36" i="13"/>
  <c r="H36" i="13"/>
  <c r="M35" i="13"/>
  <c r="L35" i="13"/>
  <c r="K35" i="13"/>
  <c r="H35" i="13"/>
  <c r="M34" i="13"/>
  <c r="L34" i="13"/>
  <c r="K34" i="13"/>
  <c r="H34" i="13"/>
  <c r="M33" i="13"/>
  <c r="L33" i="13"/>
  <c r="K33" i="13"/>
  <c r="H33" i="13"/>
  <c r="L32" i="13"/>
  <c r="M32" i="13"/>
  <c r="H32" i="13"/>
  <c r="L31" i="13"/>
  <c r="M31" i="13"/>
  <c r="H31" i="13"/>
  <c r="L30" i="13"/>
  <c r="J30" i="13"/>
  <c r="M30" i="13" s="1"/>
  <c r="H30" i="13"/>
  <c r="M29" i="13"/>
  <c r="L29" i="13"/>
  <c r="K29" i="13"/>
  <c r="H29" i="13"/>
  <c r="M28" i="13"/>
  <c r="L28" i="13"/>
  <c r="K28" i="13"/>
  <c r="H28" i="13"/>
  <c r="L27" i="13"/>
  <c r="M27" i="13"/>
  <c r="H27" i="13"/>
  <c r="M26" i="13"/>
  <c r="L26" i="13"/>
  <c r="K26" i="13"/>
  <c r="H26" i="13"/>
  <c r="L25" i="13"/>
  <c r="K25" i="13"/>
  <c r="M25" i="13"/>
  <c r="H25" i="13"/>
  <c r="M24" i="13"/>
  <c r="L24" i="13"/>
  <c r="K24" i="13"/>
  <c r="H24" i="13"/>
  <c r="L23" i="13"/>
  <c r="K23" i="13"/>
  <c r="H23" i="13"/>
  <c r="L22" i="13"/>
  <c r="M22" i="13"/>
  <c r="H22" i="13"/>
  <c r="L21" i="13"/>
  <c r="K21" i="13"/>
  <c r="H21" i="13"/>
  <c r="M20" i="13"/>
  <c r="L20" i="13"/>
  <c r="K20" i="13"/>
  <c r="H20" i="13"/>
  <c r="M19" i="13"/>
  <c r="L19" i="13"/>
  <c r="K19" i="13"/>
  <c r="H19" i="13"/>
  <c r="M18" i="13"/>
  <c r="L18" i="13"/>
  <c r="K18" i="13"/>
  <c r="H18" i="13"/>
  <c r="L17" i="13"/>
  <c r="H17" i="13"/>
  <c r="M16" i="13"/>
  <c r="L16" i="13"/>
  <c r="K16" i="13"/>
  <c r="H16" i="13"/>
  <c r="M15" i="13"/>
  <c r="L15" i="13"/>
  <c r="K15" i="13"/>
  <c r="H15" i="13"/>
  <c r="L14" i="13"/>
  <c r="M14" i="13"/>
  <c r="H14" i="13"/>
  <c r="L13" i="13"/>
  <c r="K13" i="13"/>
  <c r="H13" i="13"/>
  <c r="L12" i="13"/>
  <c r="M12" i="13"/>
  <c r="H12" i="13"/>
  <c r="M11" i="13"/>
  <c r="L11" i="13"/>
  <c r="K11" i="13"/>
  <c r="H11" i="13"/>
  <c r="M10" i="13"/>
  <c r="L10" i="13"/>
  <c r="K10" i="13"/>
  <c r="H10" i="13"/>
  <c r="H9" i="13"/>
  <c r="L8" i="13"/>
  <c r="M8" i="13"/>
  <c r="H8" i="13"/>
  <c r="C149" i="13"/>
  <c r="L149" i="13" s="1"/>
  <c r="O6" i="1"/>
  <c r="O174" i="10"/>
  <c r="U6" i="12" l="1"/>
  <c r="N215" i="13"/>
  <c r="U63" i="12"/>
  <c r="N51" i="13"/>
  <c r="N50" i="13"/>
  <c r="N49" i="13"/>
  <c r="K12" i="13"/>
  <c r="K85" i="13"/>
  <c r="K93" i="13"/>
  <c r="K170" i="13"/>
  <c r="K119" i="13"/>
  <c r="K8" i="13"/>
  <c r="K188" i="13"/>
  <c r="K193" i="13"/>
  <c r="K147" i="13"/>
  <c r="K22" i="13"/>
  <c r="K27" i="13"/>
  <c r="K30" i="13"/>
  <c r="K31" i="13"/>
  <c r="K151" i="13"/>
  <c r="M177" i="13"/>
  <c r="M43" i="13"/>
  <c r="M44" i="13"/>
  <c r="M88" i="13"/>
  <c r="M97" i="13"/>
  <c r="K104" i="13"/>
  <c r="L151" i="13"/>
  <c r="K86" i="13"/>
  <c r="K130" i="13"/>
  <c r="K133" i="13"/>
  <c r="K136" i="13"/>
  <c r="K186" i="13"/>
  <c r="K124" i="13"/>
  <c r="K14" i="13"/>
  <c r="K17" i="13"/>
  <c r="K32" i="13"/>
  <c r="M53" i="13"/>
  <c r="K150" i="13"/>
  <c r="M160" i="13"/>
  <c r="M23" i="13"/>
  <c r="M41" i="13"/>
  <c r="K56" i="13"/>
  <c r="K68" i="13"/>
  <c r="K71" i="13"/>
  <c r="M72" i="13"/>
  <c r="K73" i="13"/>
  <c r="K102" i="13"/>
  <c r="M106" i="13"/>
  <c r="K107" i="13"/>
  <c r="M108" i="13"/>
  <c r="K109" i="13"/>
  <c r="M110" i="13"/>
  <c r="K111" i="13"/>
  <c r="K114" i="13"/>
  <c r="K117" i="13"/>
  <c r="K126" i="13"/>
  <c r="K154" i="13"/>
  <c r="M155" i="13"/>
  <c r="K156" i="13"/>
  <c r="M157" i="13"/>
  <c r="K158" i="13"/>
  <c r="M162" i="13"/>
  <c r="K163" i="13"/>
  <c r="M164" i="13"/>
  <c r="K165" i="13"/>
  <c r="M166" i="13"/>
  <c r="K174" i="13"/>
  <c r="K199" i="13"/>
  <c r="K37" i="13"/>
  <c r="M47" i="13"/>
  <c r="M58" i="13"/>
  <c r="K59" i="13"/>
  <c r="M60" i="13"/>
  <c r="M83" i="13"/>
  <c r="K84" i="13"/>
  <c r="K100" i="13"/>
  <c r="M171" i="13"/>
  <c r="M182" i="13"/>
  <c r="M187" i="13"/>
  <c r="M189" i="13"/>
  <c r="K214" i="13"/>
  <c r="K217" i="13"/>
  <c r="M218" i="13"/>
  <c r="M221" i="13"/>
  <c r="K222" i="13"/>
  <c r="K98" i="13"/>
  <c r="K46" i="1"/>
  <c r="N7" i="5" l="1"/>
  <c r="P10" i="6"/>
  <c r="L7" i="5"/>
  <c r="O42" i="10"/>
  <c r="O78" i="10" l="1"/>
  <c r="I19" i="8"/>
  <c r="F40" i="8" l="1"/>
  <c r="K40" i="8"/>
  <c r="P40" i="8"/>
  <c r="Q40" i="8"/>
  <c r="R40" i="8"/>
  <c r="S40" i="8"/>
  <c r="T40" i="8"/>
  <c r="G39" i="8"/>
  <c r="G43" i="1"/>
  <c r="L43" i="1"/>
  <c r="Q43" i="1"/>
  <c r="R43" i="1"/>
  <c r="S43" i="1"/>
  <c r="T43" i="1"/>
  <c r="G44" i="1"/>
  <c r="L44" i="1"/>
  <c r="Q44" i="1"/>
  <c r="R44" i="1"/>
  <c r="S44" i="1"/>
  <c r="T44" i="1"/>
  <c r="U44" i="1"/>
  <c r="G45" i="1"/>
  <c r="L45" i="1"/>
  <c r="Q45" i="1"/>
  <c r="R45" i="1"/>
  <c r="S45" i="1"/>
  <c r="T45" i="1"/>
  <c r="U45" i="1"/>
  <c r="G46" i="1"/>
  <c r="L46" i="1"/>
  <c r="Q46" i="1"/>
  <c r="R46" i="1"/>
  <c r="S46" i="1"/>
  <c r="T46" i="1"/>
  <c r="U46" i="1"/>
  <c r="G42" i="1"/>
  <c r="L42" i="1"/>
  <c r="R42" i="1"/>
  <c r="S42" i="1"/>
  <c r="T42" i="1"/>
  <c r="T41" i="1"/>
  <c r="S41" i="1"/>
  <c r="R41" i="1"/>
  <c r="U41" i="1"/>
  <c r="L41" i="1"/>
  <c r="G41" i="1"/>
  <c r="O54" i="10"/>
  <c r="V44" i="1" l="1"/>
  <c r="U40" i="8"/>
  <c r="V43" i="1"/>
  <c r="V42" i="1"/>
  <c r="V46" i="1"/>
  <c r="V45" i="1"/>
  <c r="U43" i="1"/>
  <c r="U42" i="1"/>
  <c r="Q41" i="1"/>
  <c r="V41" i="1" s="1"/>
  <c r="O41" i="10" l="1"/>
  <c r="P5" i="1" l="1"/>
  <c r="O25" i="10"/>
  <c r="F17" i="9" l="1"/>
  <c r="K17" i="9"/>
  <c r="P17" i="9"/>
  <c r="Q17" i="9"/>
  <c r="R17" i="9"/>
  <c r="S17" i="9"/>
  <c r="T17" i="9"/>
  <c r="M15" i="2"/>
  <c r="L44" i="8"/>
  <c r="U17" i="9" l="1"/>
  <c r="P45" i="6"/>
  <c r="G185" i="13"/>
  <c r="H185" i="13" l="1"/>
  <c r="M185" i="13"/>
  <c r="D55" i="13"/>
  <c r="M55" i="13" s="1"/>
  <c r="O72" i="10"/>
  <c r="L13" i="5"/>
  <c r="O13" i="6"/>
  <c r="P29" i="6"/>
  <c r="O149" i="10" l="1"/>
  <c r="P33" i="12" l="1"/>
  <c r="Q33" i="12"/>
  <c r="R33" i="12"/>
  <c r="S33" i="12"/>
  <c r="T33" i="12"/>
  <c r="K33" i="12"/>
  <c r="F33" i="12"/>
  <c r="D94" i="13"/>
  <c r="M94" i="13" s="1"/>
  <c r="D91" i="13"/>
  <c r="M91" i="13" s="1"/>
  <c r="D90" i="13"/>
  <c r="M90" i="13" s="1"/>
  <c r="E85" i="13"/>
  <c r="N85" i="13" s="1"/>
  <c r="E84" i="13"/>
  <c r="N84" i="13" s="1"/>
  <c r="E101" i="13"/>
  <c r="N101" i="13" s="1"/>
  <c r="D113" i="13"/>
  <c r="M113" i="13" s="1"/>
  <c r="D109" i="13"/>
  <c r="M109" i="13" s="1"/>
  <c r="P134" i="10"/>
  <c r="Q134" i="10"/>
  <c r="R134" i="10"/>
  <c r="S134" i="10"/>
  <c r="T134" i="10"/>
  <c r="P135" i="10"/>
  <c r="Q135" i="10"/>
  <c r="R135" i="10"/>
  <c r="S135" i="10"/>
  <c r="K134" i="10"/>
  <c r="K135" i="10"/>
  <c r="F134" i="10"/>
  <c r="E135" i="10"/>
  <c r="T135" i="10" s="1"/>
  <c r="D17" i="13"/>
  <c r="M17" i="13" s="1"/>
  <c r="O124" i="10"/>
  <c r="E136" i="13"/>
  <c r="N136" i="13" s="1"/>
  <c r="Q10" i="4"/>
  <c r="R10" i="4"/>
  <c r="S10" i="4"/>
  <c r="T10" i="4"/>
  <c r="U10" i="4"/>
  <c r="L10" i="4"/>
  <c r="G10" i="4"/>
  <c r="U33" i="12" l="1"/>
  <c r="V10" i="4"/>
  <c r="F135" i="10"/>
  <c r="U135" i="10" s="1"/>
  <c r="U134" i="10"/>
  <c r="E104" i="13"/>
  <c r="N104" i="13" s="1"/>
  <c r="P140" i="10"/>
  <c r="Q140" i="10"/>
  <c r="R140" i="10"/>
  <c r="S140" i="10"/>
  <c r="T140" i="10"/>
  <c r="K140" i="10"/>
  <c r="F140" i="10"/>
  <c r="P50" i="10"/>
  <c r="Q50" i="10"/>
  <c r="R50" i="10"/>
  <c r="S50" i="10"/>
  <c r="T50" i="10"/>
  <c r="K50" i="10"/>
  <c r="F50" i="10"/>
  <c r="P25" i="10"/>
  <c r="Q25" i="10"/>
  <c r="R25" i="10"/>
  <c r="S25" i="10"/>
  <c r="T25" i="10"/>
  <c r="K25" i="10"/>
  <c r="F25" i="10"/>
  <c r="E217" i="13"/>
  <c r="N217" i="13" s="1"/>
  <c r="E218" i="13"/>
  <c r="N218" i="13" s="1"/>
  <c r="E219" i="13"/>
  <c r="N219" i="13" s="1"/>
  <c r="E220" i="13"/>
  <c r="N220" i="13" s="1"/>
  <c r="E221" i="13"/>
  <c r="N221" i="13" s="1"/>
  <c r="E222" i="13"/>
  <c r="N222" i="13" s="1"/>
  <c r="E223" i="13"/>
  <c r="N223" i="13" s="1"/>
  <c r="E224" i="13"/>
  <c r="N224" i="13" s="1"/>
  <c r="E225" i="13"/>
  <c r="N225" i="13" s="1"/>
  <c r="T137" i="10"/>
  <c r="S137" i="10"/>
  <c r="R137" i="10"/>
  <c r="Q137" i="10"/>
  <c r="P137" i="10"/>
  <c r="K137" i="10"/>
  <c r="K133" i="10"/>
  <c r="F137" i="10"/>
  <c r="T132" i="10"/>
  <c r="S132" i="10"/>
  <c r="R132" i="10"/>
  <c r="Q132" i="10"/>
  <c r="P132" i="10"/>
  <c r="K132" i="10"/>
  <c r="F132" i="10"/>
  <c r="P133" i="10"/>
  <c r="Q133" i="10"/>
  <c r="R133" i="10"/>
  <c r="S133" i="10"/>
  <c r="T133" i="10"/>
  <c r="P139" i="10"/>
  <c r="Q139" i="10"/>
  <c r="R139" i="10"/>
  <c r="S139" i="10"/>
  <c r="T139" i="10"/>
  <c r="P141" i="10"/>
  <c r="Q141" i="10"/>
  <c r="R141" i="10"/>
  <c r="S141" i="10"/>
  <c r="T141" i="10"/>
  <c r="K139" i="10"/>
  <c r="K141" i="10"/>
  <c r="F139" i="10"/>
  <c r="F133" i="10"/>
  <c r="E114" i="10"/>
  <c r="T142" i="10"/>
  <c r="S142" i="10"/>
  <c r="R142" i="10"/>
  <c r="Q142" i="10"/>
  <c r="P142" i="10"/>
  <c r="K142" i="10"/>
  <c r="F142" i="10"/>
  <c r="E132" i="13"/>
  <c r="N132" i="13" s="1"/>
  <c r="U140" i="10" l="1"/>
  <c r="U50" i="10"/>
  <c r="U139" i="10"/>
  <c r="U25" i="10"/>
  <c r="U137" i="10"/>
  <c r="U133" i="10"/>
  <c r="U141" i="10"/>
  <c r="U132" i="10"/>
  <c r="U142" i="10"/>
  <c r="E4" i="13"/>
  <c r="F54" i="12" l="1"/>
  <c r="K54" i="12"/>
  <c r="P54" i="12"/>
  <c r="U54" i="12" s="1"/>
  <c r="Q54" i="12"/>
  <c r="R54" i="12"/>
  <c r="S54" i="12"/>
  <c r="T54" i="12"/>
  <c r="F55" i="12"/>
  <c r="K55" i="12"/>
  <c r="P55" i="12"/>
  <c r="Q55" i="12"/>
  <c r="R55" i="12"/>
  <c r="S55" i="12"/>
  <c r="T55" i="12"/>
  <c r="F56" i="12"/>
  <c r="K56" i="12"/>
  <c r="P56" i="12"/>
  <c r="Q56" i="12"/>
  <c r="R56" i="12"/>
  <c r="S56" i="12"/>
  <c r="T56" i="12"/>
  <c r="F57" i="12"/>
  <c r="K57" i="12"/>
  <c r="P57" i="12"/>
  <c r="Q57" i="12"/>
  <c r="R57" i="12"/>
  <c r="S57" i="12"/>
  <c r="T57" i="12"/>
  <c r="F58" i="12"/>
  <c r="K58" i="12"/>
  <c r="P58" i="12"/>
  <c r="Q58" i="12"/>
  <c r="R58" i="12"/>
  <c r="S58" i="12"/>
  <c r="T58" i="12"/>
  <c r="F59" i="12"/>
  <c r="K59" i="12"/>
  <c r="P59" i="12"/>
  <c r="Q59" i="12"/>
  <c r="R59" i="12"/>
  <c r="S59" i="12"/>
  <c r="T59" i="12"/>
  <c r="F60" i="12"/>
  <c r="K60" i="12"/>
  <c r="P60" i="12"/>
  <c r="Q60" i="12"/>
  <c r="R60" i="12"/>
  <c r="S60" i="12"/>
  <c r="T60" i="12"/>
  <c r="F61" i="12"/>
  <c r="K61" i="12"/>
  <c r="P61" i="12"/>
  <c r="Q61" i="12"/>
  <c r="R61" i="12"/>
  <c r="S61" i="12"/>
  <c r="T61" i="12"/>
  <c r="F64" i="12"/>
  <c r="U64" i="12" s="1"/>
  <c r="F65" i="12"/>
  <c r="K65" i="12"/>
  <c r="P65" i="12"/>
  <c r="Q65" i="12"/>
  <c r="R65" i="12"/>
  <c r="S65" i="12"/>
  <c r="T65" i="12"/>
  <c r="E137" i="13"/>
  <c r="D213" i="13"/>
  <c r="M213" i="13" s="1"/>
  <c r="E145" i="13"/>
  <c r="N145" i="13" s="1"/>
  <c r="E146" i="13"/>
  <c r="N146" i="13" s="1"/>
  <c r="E147" i="13"/>
  <c r="N147" i="13" s="1"/>
  <c r="D143" i="13"/>
  <c r="M143" i="13" s="1"/>
  <c r="D142" i="13"/>
  <c r="M142" i="13" s="1"/>
  <c r="U60" i="12" l="1"/>
  <c r="U61" i="12"/>
  <c r="U57" i="12"/>
  <c r="U58" i="12"/>
  <c r="U59" i="12"/>
  <c r="U55" i="12"/>
  <c r="H56" i="13"/>
  <c r="M56" i="13"/>
  <c r="U65" i="12"/>
  <c r="U56" i="12"/>
  <c r="Q19" i="1"/>
  <c r="R19" i="1"/>
  <c r="S19" i="1"/>
  <c r="T19" i="1"/>
  <c r="U19" i="1"/>
  <c r="L19" i="1"/>
  <c r="G19" i="1"/>
  <c r="D87" i="13"/>
  <c r="M87" i="13" s="1"/>
  <c r="P51" i="12"/>
  <c r="Q51" i="12"/>
  <c r="R51" i="12"/>
  <c r="S51" i="12"/>
  <c r="T51" i="12"/>
  <c r="P52" i="12"/>
  <c r="Q52" i="12"/>
  <c r="R52" i="12"/>
  <c r="S52" i="12"/>
  <c r="T52" i="12"/>
  <c r="P53" i="12"/>
  <c r="Q53" i="12"/>
  <c r="R53" i="12"/>
  <c r="S53" i="12"/>
  <c r="T53" i="12"/>
  <c r="K51" i="12"/>
  <c r="K52" i="12"/>
  <c r="K53" i="12"/>
  <c r="F51" i="12"/>
  <c r="U51" i="12" s="1"/>
  <c r="F52" i="12"/>
  <c r="F53" i="12"/>
  <c r="E80" i="13"/>
  <c r="N80" i="13" s="1"/>
  <c r="E81" i="13"/>
  <c r="N81" i="13" s="1"/>
  <c r="E82" i="13"/>
  <c r="N82" i="13" s="1"/>
  <c r="P27" i="12"/>
  <c r="Q27" i="12"/>
  <c r="R27" i="12"/>
  <c r="S27" i="12"/>
  <c r="T27" i="12"/>
  <c r="P28" i="12"/>
  <c r="Q28" i="12"/>
  <c r="R28" i="12"/>
  <c r="S28" i="12"/>
  <c r="T28" i="12"/>
  <c r="P29" i="12"/>
  <c r="Q29" i="12"/>
  <c r="R29" i="12"/>
  <c r="S29" i="12"/>
  <c r="T29" i="12"/>
  <c r="P30" i="12"/>
  <c r="Q30" i="12"/>
  <c r="R30" i="12"/>
  <c r="S30" i="12"/>
  <c r="T30" i="12"/>
  <c r="P31" i="12"/>
  <c r="Q31" i="12"/>
  <c r="R31" i="12"/>
  <c r="S31" i="12"/>
  <c r="T31" i="12"/>
  <c r="K27" i="12"/>
  <c r="K28" i="12"/>
  <c r="K29" i="12"/>
  <c r="K30" i="12"/>
  <c r="K31" i="12"/>
  <c r="F27" i="12"/>
  <c r="F28" i="12"/>
  <c r="F29" i="12"/>
  <c r="F30" i="12"/>
  <c r="F31" i="12"/>
  <c r="P22" i="12"/>
  <c r="Q22" i="12"/>
  <c r="R22" i="12"/>
  <c r="S22" i="12"/>
  <c r="T22" i="12"/>
  <c r="P23" i="12"/>
  <c r="Q23" i="12"/>
  <c r="R23" i="12"/>
  <c r="S23" i="12"/>
  <c r="T23" i="12"/>
  <c r="P24" i="12"/>
  <c r="Q24" i="12"/>
  <c r="R24" i="12"/>
  <c r="S24" i="12"/>
  <c r="P25" i="12"/>
  <c r="Q25" i="12"/>
  <c r="R25" i="12"/>
  <c r="S25" i="12"/>
  <c r="T25" i="12"/>
  <c r="P26" i="12"/>
  <c r="Q26" i="12"/>
  <c r="R26" i="12"/>
  <c r="S26" i="12"/>
  <c r="T26" i="12"/>
  <c r="K22" i="12"/>
  <c r="K23" i="12"/>
  <c r="K24" i="12"/>
  <c r="K25" i="12"/>
  <c r="K26" i="12"/>
  <c r="F22" i="12"/>
  <c r="F23" i="12"/>
  <c r="F25" i="12"/>
  <c r="F26" i="12"/>
  <c r="E24" i="12"/>
  <c r="T24" i="12" s="1"/>
  <c r="E49" i="12"/>
  <c r="T49" i="12" s="1"/>
  <c r="P49" i="12"/>
  <c r="Q49" i="12"/>
  <c r="R49" i="12"/>
  <c r="S49" i="12"/>
  <c r="P50" i="12"/>
  <c r="Q50" i="12"/>
  <c r="R50" i="12"/>
  <c r="S50" i="12"/>
  <c r="T50" i="12"/>
  <c r="K49" i="12"/>
  <c r="K50" i="12"/>
  <c r="F49" i="12"/>
  <c r="F50" i="12"/>
  <c r="Q30" i="6"/>
  <c r="R30" i="6"/>
  <c r="S30" i="6"/>
  <c r="T30" i="6"/>
  <c r="U30" i="6"/>
  <c r="L30" i="6"/>
  <c r="G30" i="6"/>
  <c r="D21" i="13"/>
  <c r="M21" i="13" s="1"/>
  <c r="Q22" i="6"/>
  <c r="R22" i="6"/>
  <c r="S22" i="6"/>
  <c r="T22" i="6"/>
  <c r="U22" i="6"/>
  <c r="L22" i="6"/>
  <c r="G22" i="6"/>
  <c r="Q24" i="6"/>
  <c r="R24" i="6"/>
  <c r="S24" i="6"/>
  <c r="T24" i="6"/>
  <c r="U24" i="6"/>
  <c r="L24" i="6"/>
  <c r="G24" i="6"/>
  <c r="Q23" i="6"/>
  <c r="R23" i="6"/>
  <c r="S23" i="6"/>
  <c r="T23" i="6"/>
  <c r="U23" i="6"/>
  <c r="L23" i="6"/>
  <c r="G23" i="6"/>
  <c r="P100" i="10"/>
  <c r="Q100" i="10"/>
  <c r="R100" i="10"/>
  <c r="S100" i="10"/>
  <c r="T100" i="10"/>
  <c r="P101" i="10"/>
  <c r="Q101" i="10"/>
  <c r="R101" i="10"/>
  <c r="S101" i="10"/>
  <c r="T101" i="10"/>
  <c r="K100" i="10"/>
  <c r="K101" i="10"/>
  <c r="F100" i="10"/>
  <c r="F101" i="10"/>
  <c r="U100" i="10" l="1"/>
  <c r="U53" i="12"/>
  <c r="U52" i="12"/>
  <c r="V19" i="1"/>
  <c r="V30" i="6"/>
  <c r="V22" i="6"/>
  <c r="V24" i="6"/>
  <c r="V23" i="6"/>
  <c r="U101" i="10"/>
  <c r="U28" i="12"/>
  <c r="U27" i="12"/>
  <c r="F24" i="12"/>
  <c r="U24" i="12" s="1"/>
  <c r="U29" i="12"/>
  <c r="U23" i="12"/>
  <c r="U22" i="12"/>
  <c r="U30" i="12"/>
  <c r="U50" i="12"/>
  <c r="U31" i="12"/>
  <c r="U26" i="12"/>
  <c r="U25" i="12"/>
  <c r="U49" i="12"/>
  <c r="F84" i="10"/>
  <c r="P164" i="10"/>
  <c r="Q164" i="10"/>
  <c r="R164" i="10"/>
  <c r="S164" i="10"/>
  <c r="T164" i="10"/>
  <c r="P165" i="10"/>
  <c r="Q165" i="10"/>
  <c r="R165" i="10"/>
  <c r="S165" i="10"/>
  <c r="T165" i="10"/>
  <c r="P166" i="10"/>
  <c r="Q166" i="10"/>
  <c r="R166" i="10"/>
  <c r="S166" i="10"/>
  <c r="T166" i="10"/>
  <c r="P167" i="10"/>
  <c r="Q167" i="10"/>
  <c r="R167" i="10"/>
  <c r="S167" i="10"/>
  <c r="T167" i="10"/>
  <c r="P168" i="10"/>
  <c r="Q168" i="10"/>
  <c r="R168" i="10"/>
  <c r="S168" i="10"/>
  <c r="T168" i="10"/>
  <c r="P169" i="10"/>
  <c r="Q169" i="10"/>
  <c r="R169" i="10"/>
  <c r="S169" i="10"/>
  <c r="T169" i="10"/>
  <c r="P170" i="10"/>
  <c r="Q170" i="10"/>
  <c r="R170" i="10"/>
  <c r="S170" i="10"/>
  <c r="T170" i="10"/>
  <c r="P171" i="10"/>
  <c r="Q171" i="10"/>
  <c r="R171" i="10"/>
  <c r="S171" i="10"/>
  <c r="T171" i="10"/>
  <c r="P172" i="10"/>
  <c r="Q172" i="10"/>
  <c r="R172" i="10"/>
  <c r="S172" i="10"/>
  <c r="T172" i="10"/>
  <c r="P173" i="10"/>
  <c r="Q173" i="10"/>
  <c r="R173" i="10"/>
  <c r="S173" i="10"/>
  <c r="T173" i="10"/>
  <c r="P174" i="10"/>
  <c r="Q174" i="10"/>
  <c r="R174" i="10"/>
  <c r="S174" i="10"/>
  <c r="T174" i="10"/>
  <c r="P175" i="10"/>
  <c r="Q175" i="10"/>
  <c r="R175" i="10"/>
  <c r="S175" i="10"/>
  <c r="T175" i="10"/>
  <c r="P176" i="10"/>
  <c r="Q176" i="10"/>
  <c r="R176" i="10"/>
  <c r="S176" i="10"/>
  <c r="T176" i="10"/>
  <c r="P177" i="10"/>
  <c r="Q177" i="10"/>
  <c r="R177" i="10"/>
  <c r="S177" i="10"/>
  <c r="T177" i="10"/>
  <c r="P178" i="10"/>
  <c r="Q178" i="10"/>
  <c r="R178" i="10"/>
  <c r="S178" i="10"/>
  <c r="T178" i="10"/>
  <c r="P179" i="10"/>
  <c r="Q179" i="10"/>
  <c r="R179" i="10"/>
  <c r="S179" i="10"/>
  <c r="T179" i="10"/>
  <c r="P180" i="10"/>
  <c r="Q180" i="10"/>
  <c r="R180" i="10"/>
  <c r="S180" i="10"/>
  <c r="T180" i="10"/>
  <c r="P181" i="10"/>
  <c r="Q181" i="10"/>
  <c r="R181" i="10"/>
  <c r="S181" i="10"/>
  <c r="T181" i="10"/>
  <c r="P182" i="10"/>
  <c r="Q182" i="10"/>
  <c r="R182" i="10"/>
  <c r="S182" i="10"/>
  <c r="T182" i="10"/>
  <c r="P183" i="10"/>
  <c r="Q183" i="10"/>
  <c r="R183" i="10"/>
  <c r="S183" i="10"/>
  <c r="T183" i="10"/>
  <c r="P184" i="10"/>
  <c r="Q184" i="10"/>
  <c r="R184" i="10"/>
  <c r="S184" i="10"/>
  <c r="T184" i="10"/>
  <c r="P185" i="10"/>
  <c r="Q185" i="10"/>
  <c r="R185" i="10"/>
  <c r="S185" i="10"/>
  <c r="T185" i="10"/>
  <c r="P186" i="10"/>
  <c r="Q186" i="10"/>
  <c r="R186" i="10"/>
  <c r="S186" i="10"/>
  <c r="T186" i="10"/>
  <c r="P187" i="10"/>
  <c r="Q187" i="10"/>
  <c r="R187" i="10"/>
  <c r="S187" i="10"/>
  <c r="T187" i="10"/>
  <c r="P188" i="10"/>
  <c r="Q188" i="10"/>
  <c r="R188" i="10"/>
  <c r="S188" i="10"/>
  <c r="T188" i="10"/>
  <c r="P189" i="10"/>
  <c r="Q189" i="10"/>
  <c r="R189" i="10"/>
  <c r="S189" i="10"/>
  <c r="T189" i="10"/>
  <c r="P190" i="10"/>
  <c r="Q190" i="10"/>
  <c r="R190" i="10"/>
  <c r="S190" i="10"/>
  <c r="T190" i="10"/>
  <c r="K164" i="10"/>
  <c r="K165" i="10"/>
  <c r="K166" i="10"/>
  <c r="K167" i="10"/>
  <c r="K168" i="10"/>
  <c r="K169" i="10"/>
  <c r="K170" i="10"/>
  <c r="K171" i="10"/>
  <c r="K172" i="10"/>
  <c r="K173" i="10"/>
  <c r="K174" i="10"/>
  <c r="K175" i="10"/>
  <c r="K176" i="10"/>
  <c r="K177" i="10"/>
  <c r="K178" i="10"/>
  <c r="K179" i="10"/>
  <c r="K180" i="10"/>
  <c r="K181" i="10"/>
  <c r="K182" i="10"/>
  <c r="K183" i="10"/>
  <c r="K184" i="10"/>
  <c r="K185" i="10"/>
  <c r="K186" i="10"/>
  <c r="K187" i="10"/>
  <c r="K188" i="10"/>
  <c r="K189" i="10"/>
  <c r="K190" i="10"/>
  <c r="F164" i="10"/>
  <c r="F165" i="10"/>
  <c r="F166" i="10"/>
  <c r="F167" i="10"/>
  <c r="F168" i="10"/>
  <c r="F169" i="10"/>
  <c r="F170" i="10"/>
  <c r="F171" i="10"/>
  <c r="F172" i="10"/>
  <c r="F173" i="10"/>
  <c r="F174" i="10"/>
  <c r="F175" i="10"/>
  <c r="F176" i="10"/>
  <c r="F177" i="10"/>
  <c r="F178" i="10"/>
  <c r="F179" i="10"/>
  <c r="F180" i="10"/>
  <c r="F181" i="10"/>
  <c r="F182" i="10"/>
  <c r="F183" i="10"/>
  <c r="F184" i="10"/>
  <c r="F185" i="10"/>
  <c r="F186" i="10"/>
  <c r="F187" i="10"/>
  <c r="F188" i="10"/>
  <c r="F189" i="10"/>
  <c r="F190" i="10"/>
  <c r="P163" i="10"/>
  <c r="Q163" i="10"/>
  <c r="R163" i="10"/>
  <c r="S163" i="10"/>
  <c r="T163" i="10"/>
  <c r="K163" i="10"/>
  <c r="F163" i="10"/>
  <c r="P154" i="10"/>
  <c r="Q154" i="10"/>
  <c r="R154" i="10"/>
  <c r="S154" i="10"/>
  <c r="T154" i="10"/>
  <c r="P155" i="10"/>
  <c r="Q155" i="10"/>
  <c r="R155" i="10"/>
  <c r="S155" i="10"/>
  <c r="T155" i="10"/>
  <c r="K154" i="10"/>
  <c r="K155" i="10"/>
  <c r="K156" i="10"/>
  <c r="F155" i="10"/>
  <c r="F154" i="10"/>
  <c r="U186" i="10" l="1"/>
  <c r="U182" i="10"/>
  <c r="U178" i="10"/>
  <c r="U174" i="10"/>
  <c r="U170" i="10"/>
  <c r="U166" i="10"/>
  <c r="U169" i="10"/>
  <c r="U165" i="10"/>
  <c r="U171" i="10"/>
  <c r="U190" i="10"/>
  <c r="U163" i="10"/>
  <c r="U188" i="10"/>
  <c r="U184" i="10"/>
  <c r="U176" i="10"/>
  <c r="U172" i="10"/>
  <c r="U168" i="10"/>
  <c r="U164" i="10"/>
  <c r="U180" i="10"/>
  <c r="U185" i="10"/>
  <c r="U177" i="10"/>
  <c r="U187" i="10"/>
  <c r="U179" i="10"/>
  <c r="U167" i="10"/>
  <c r="U189" i="10"/>
  <c r="U181" i="10"/>
  <c r="U173" i="10"/>
  <c r="U183" i="10"/>
  <c r="U175" i="10"/>
  <c r="U155" i="10"/>
  <c r="U154" i="10"/>
  <c r="D13" i="13"/>
  <c r="M13" i="13" s="1"/>
  <c r="E32" i="13"/>
  <c r="N32" i="13" s="1"/>
  <c r="E61" i="13"/>
  <c r="N61" i="13" s="1"/>
  <c r="F149" i="10"/>
  <c r="F150" i="10"/>
  <c r="F151" i="10"/>
  <c r="F152" i="10"/>
  <c r="F153" i="10"/>
  <c r="F156" i="10"/>
  <c r="F40" i="12"/>
  <c r="F41" i="12"/>
  <c r="F42" i="12"/>
  <c r="F43" i="12"/>
  <c r="F44" i="12"/>
  <c r="F45" i="12"/>
  <c r="F46" i="12"/>
  <c r="F47" i="12"/>
  <c r="F48" i="12"/>
  <c r="K5" i="13" l="1"/>
  <c r="K7" i="13"/>
  <c r="P46" i="12"/>
  <c r="P35" i="12"/>
  <c r="Q29" i="3"/>
  <c r="P42" i="12"/>
  <c r="E37" i="13"/>
  <c r="N37" i="13" s="1"/>
  <c r="E31" i="13"/>
  <c r="N31" i="13" s="1"/>
  <c r="E15" i="13"/>
  <c r="N15" i="13" s="1"/>
  <c r="E161" i="13"/>
  <c r="N161" i="13" s="1"/>
  <c r="E184" i="13"/>
  <c r="N184" i="13" s="1"/>
  <c r="E5" i="13"/>
  <c r="P98" i="10"/>
  <c r="P41" i="12"/>
  <c r="Q32" i="3"/>
  <c r="Q43" i="6"/>
  <c r="Q30" i="3"/>
  <c r="T52" i="10"/>
  <c r="P54" i="10"/>
  <c r="E22" i="13"/>
  <c r="N22" i="13" s="1"/>
  <c r="E114" i="13"/>
  <c r="N114" i="13" s="1"/>
  <c r="E115" i="13"/>
  <c r="N115" i="13" s="1"/>
  <c r="K39" i="12"/>
  <c r="P44" i="12"/>
  <c r="R32" i="3"/>
  <c r="S32" i="3"/>
  <c r="T32" i="3"/>
  <c r="L32" i="3"/>
  <c r="G32" i="3"/>
  <c r="Q31" i="3"/>
  <c r="R31" i="3"/>
  <c r="S31" i="3"/>
  <c r="T31" i="3"/>
  <c r="U31" i="3"/>
  <c r="L31" i="3"/>
  <c r="G31" i="3"/>
  <c r="R30" i="3"/>
  <c r="S30" i="3"/>
  <c r="T30" i="3"/>
  <c r="L30" i="3"/>
  <c r="G30" i="3"/>
  <c r="R29" i="3"/>
  <c r="S29" i="3"/>
  <c r="T29" i="3"/>
  <c r="L29" i="3"/>
  <c r="G29" i="3"/>
  <c r="T53" i="10"/>
  <c r="Q28" i="3"/>
  <c r="H5" i="13"/>
  <c r="E43" i="13"/>
  <c r="N43" i="13" s="1"/>
  <c r="E25" i="13"/>
  <c r="N25" i="13" s="1"/>
  <c r="K6" i="13"/>
  <c r="E7" i="13"/>
  <c r="T145" i="10"/>
  <c r="T7" i="12"/>
  <c r="P48" i="12"/>
  <c r="Q48" i="12"/>
  <c r="R48" i="12"/>
  <c r="S48" i="12"/>
  <c r="T48" i="12"/>
  <c r="K48" i="12"/>
  <c r="E183" i="13"/>
  <c r="N183" i="13" s="1"/>
  <c r="E182" i="13"/>
  <c r="N182" i="13" s="1"/>
  <c r="E14" i="13"/>
  <c r="N14" i="13" s="1"/>
  <c r="E216" i="13"/>
  <c r="N216" i="13" s="1"/>
  <c r="E76" i="13"/>
  <c r="N76" i="13" s="1"/>
  <c r="E79" i="13"/>
  <c r="N79" i="13" s="1"/>
  <c r="E68" i="13"/>
  <c r="N68" i="13" s="1"/>
  <c r="E67" i="13"/>
  <c r="N67" i="13" s="1"/>
  <c r="E214" i="13"/>
  <c r="N214" i="13" s="1"/>
  <c r="E98" i="13"/>
  <c r="N98" i="13" s="1"/>
  <c r="E187" i="13"/>
  <c r="N187" i="13" s="1"/>
  <c r="P47" i="12"/>
  <c r="T12" i="12"/>
  <c r="E20" i="13"/>
  <c r="N20" i="13" s="1"/>
  <c r="E21" i="13"/>
  <c r="N21" i="13" s="1"/>
  <c r="E23" i="13"/>
  <c r="N23" i="13" s="1"/>
  <c r="E186" i="13"/>
  <c r="N186" i="13" s="1"/>
  <c r="E195" i="13"/>
  <c r="N195" i="13" s="1"/>
  <c r="E194" i="13"/>
  <c r="N194" i="13" s="1"/>
  <c r="E56" i="13"/>
  <c r="N56" i="13" s="1"/>
  <c r="E54" i="13"/>
  <c r="N54" i="13" s="1"/>
  <c r="T40" i="12"/>
  <c r="T20" i="12"/>
  <c r="T18" i="12"/>
  <c r="H6" i="13"/>
  <c r="U11" i="2"/>
  <c r="P43" i="12"/>
  <c r="Q43" i="12"/>
  <c r="R43" i="12"/>
  <c r="S43" i="12"/>
  <c r="Q44" i="12"/>
  <c r="R44" i="12"/>
  <c r="S44" i="12"/>
  <c r="P45" i="12"/>
  <c r="Q45" i="12"/>
  <c r="R45" i="12"/>
  <c r="S45" i="12"/>
  <c r="T45" i="12"/>
  <c r="Q46" i="12"/>
  <c r="R46" i="12"/>
  <c r="S46" i="12"/>
  <c r="Q47" i="12"/>
  <c r="R47" i="12"/>
  <c r="S47" i="12"/>
  <c r="K43" i="12"/>
  <c r="K44" i="12"/>
  <c r="K45" i="12"/>
  <c r="K46" i="12"/>
  <c r="K47" i="12"/>
  <c r="P108" i="10"/>
  <c r="Q108" i="10"/>
  <c r="R108" i="10"/>
  <c r="S108" i="10"/>
  <c r="T108" i="10"/>
  <c r="K108" i="10"/>
  <c r="F108" i="10"/>
  <c r="P127" i="10"/>
  <c r="Q127" i="10"/>
  <c r="R127" i="10"/>
  <c r="S127" i="10"/>
  <c r="T127" i="10"/>
  <c r="K127" i="10"/>
  <c r="F127" i="10"/>
  <c r="P125" i="10"/>
  <c r="Q125" i="10"/>
  <c r="R125" i="10"/>
  <c r="S125" i="10"/>
  <c r="T125" i="10"/>
  <c r="K125" i="10"/>
  <c r="F125" i="10"/>
  <c r="P123" i="10"/>
  <c r="T124" i="10"/>
  <c r="Q124" i="10"/>
  <c r="R124" i="10"/>
  <c r="S124" i="10"/>
  <c r="K124" i="10"/>
  <c r="F124" i="10"/>
  <c r="T122" i="10"/>
  <c r="G11" i="2"/>
  <c r="R11" i="2"/>
  <c r="S11" i="2"/>
  <c r="T11" i="2"/>
  <c r="L11" i="2"/>
  <c r="E176" i="13"/>
  <c r="N176" i="13" s="1"/>
  <c r="E63" i="13"/>
  <c r="N63" i="13" s="1"/>
  <c r="E62" i="13"/>
  <c r="N62" i="13" s="1"/>
  <c r="E87" i="13"/>
  <c r="N87" i="13" s="1"/>
  <c r="E113" i="13"/>
  <c r="N113" i="13" s="1"/>
  <c r="E90" i="13"/>
  <c r="N90" i="13" s="1"/>
  <c r="E112" i="13"/>
  <c r="N112" i="13" s="1"/>
  <c r="E111" i="13"/>
  <c r="N111" i="13" s="1"/>
  <c r="E110" i="13"/>
  <c r="N110" i="13" s="1"/>
  <c r="E109" i="13"/>
  <c r="N109" i="13" s="1"/>
  <c r="E108" i="13"/>
  <c r="N108" i="13" s="1"/>
  <c r="T115" i="10"/>
  <c r="T130" i="10"/>
  <c r="E185" i="13"/>
  <c r="N185" i="13" s="1"/>
  <c r="P16" i="12"/>
  <c r="E13" i="13"/>
  <c r="N13" i="13" s="1"/>
  <c r="S52" i="10"/>
  <c r="Q52" i="10"/>
  <c r="K52" i="10"/>
  <c r="F52" i="10"/>
  <c r="Q54" i="10"/>
  <c r="R54" i="10"/>
  <c r="S54" i="10"/>
  <c r="K54" i="10"/>
  <c r="F54" i="10"/>
  <c r="F147" i="10"/>
  <c r="K147" i="10"/>
  <c r="P147" i="10"/>
  <c r="Q147" i="10"/>
  <c r="R147" i="10"/>
  <c r="S147" i="10"/>
  <c r="T147" i="10"/>
  <c r="K149" i="10"/>
  <c r="P149" i="10"/>
  <c r="Q149" i="10"/>
  <c r="R149" i="10"/>
  <c r="S149" i="10"/>
  <c r="T149" i="10"/>
  <c r="K150" i="10"/>
  <c r="P150" i="10"/>
  <c r="Q150" i="10"/>
  <c r="R150" i="10"/>
  <c r="S150" i="10"/>
  <c r="T150" i="10"/>
  <c r="K151" i="10"/>
  <c r="P151" i="10"/>
  <c r="Q151" i="10"/>
  <c r="R151" i="10"/>
  <c r="S151" i="10"/>
  <c r="T151" i="10"/>
  <c r="K152" i="10"/>
  <c r="P152" i="10"/>
  <c r="Q152" i="10"/>
  <c r="R152" i="10"/>
  <c r="S152" i="10"/>
  <c r="T152" i="10"/>
  <c r="K153" i="10"/>
  <c r="P153" i="10"/>
  <c r="Q153" i="10"/>
  <c r="R153" i="10"/>
  <c r="S153" i="10"/>
  <c r="T153" i="10"/>
  <c r="P156" i="10"/>
  <c r="Q156" i="10"/>
  <c r="R156" i="10"/>
  <c r="S156" i="10"/>
  <c r="T156" i="10"/>
  <c r="T77" i="10"/>
  <c r="T96" i="10"/>
  <c r="P109" i="10"/>
  <c r="P119" i="10"/>
  <c r="Q119" i="10"/>
  <c r="R119" i="10"/>
  <c r="S119" i="10"/>
  <c r="T119" i="10"/>
  <c r="K119" i="10"/>
  <c r="F119" i="10"/>
  <c r="P117" i="10"/>
  <c r="Q117" i="10"/>
  <c r="R117" i="10"/>
  <c r="S117" i="10"/>
  <c r="T117" i="10"/>
  <c r="K117" i="10"/>
  <c r="F117" i="10"/>
  <c r="Q116" i="10"/>
  <c r="R116" i="10"/>
  <c r="S116" i="10"/>
  <c r="T116" i="10"/>
  <c r="P116" i="10"/>
  <c r="K116" i="10"/>
  <c r="F116" i="10"/>
  <c r="Q5" i="10"/>
  <c r="R5" i="10"/>
  <c r="S5" i="10"/>
  <c r="T5" i="10"/>
  <c r="Q6" i="10"/>
  <c r="R6" i="10"/>
  <c r="S6" i="10"/>
  <c r="T6" i="10"/>
  <c r="Q7" i="10"/>
  <c r="R7" i="10"/>
  <c r="S7" i="10"/>
  <c r="T7" i="10"/>
  <c r="Q8" i="10"/>
  <c r="R8" i="10"/>
  <c r="S8" i="10"/>
  <c r="T8" i="10"/>
  <c r="Q9" i="10"/>
  <c r="R9" i="10"/>
  <c r="S9" i="10"/>
  <c r="T9" i="10"/>
  <c r="Q10" i="10"/>
  <c r="R10" i="10"/>
  <c r="S10" i="10"/>
  <c r="T10" i="10"/>
  <c r="Q11" i="10"/>
  <c r="R11" i="10"/>
  <c r="S11" i="10"/>
  <c r="T11" i="10"/>
  <c r="Q12" i="10"/>
  <c r="R12" i="10"/>
  <c r="S12" i="10"/>
  <c r="T12" i="10"/>
  <c r="Q13" i="10"/>
  <c r="R13" i="10"/>
  <c r="S13" i="10"/>
  <c r="T13" i="10"/>
  <c r="Q14" i="10"/>
  <c r="R14" i="10"/>
  <c r="S14" i="10"/>
  <c r="T14" i="10"/>
  <c r="Q15" i="10"/>
  <c r="R15" i="10"/>
  <c r="S15" i="10"/>
  <c r="T15" i="10"/>
  <c r="Q16" i="10"/>
  <c r="R16" i="10"/>
  <c r="S16" i="10"/>
  <c r="T16" i="10"/>
  <c r="Q17" i="10"/>
  <c r="R17" i="10"/>
  <c r="S17" i="10"/>
  <c r="T17" i="10"/>
  <c r="Q18" i="10"/>
  <c r="R18" i="10"/>
  <c r="S18" i="10"/>
  <c r="T18" i="10"/>
  <c r="Q19" i="10"/>
  <c r="R19" i="10"/>
  <c r="S19" i="10"/>
  <c r="T19" i="10"/>
  <c r="Q20" i="10"/>
  <c r="R20" i="10"/>
  <c r="S20" i="10"/>
  <c r="T20" i="10"/>
  <c r="Q21" i="10"/>
  <c r="R21" i="10"/>
  <c r="S21" i="10"/>
  <c r="T21" i="10"/>
  <c r="Q22" i="10"/>
  <c r="R22" i="10"/>
  <c r="S22" i="10"/>
  <c r="T22" i="10"/>
  <c r="Q23" i="10"/>
  <c r="R23" i="10"/>
  <c r="S23" i="10"/>
  <c r="T23" i="10"/>
  <c r="Q24" i="10"/>
  <c r="R24" i="10"/>
  <c r="S24" i="10"/>
  <c r="T24" i="10"/>
  <c r="Q26" i="10"/>
  <c r="R26" i="10"/>
  <c r="S26" i="10"/>
  <c r="T26" i="10"/>
  <c r="Q27" i="10"/>
  <c r="R27" i="10"/>
  <c r="S27" i="10"/>
  <c r="T27" i="10"/>
  <c r="Q28" i="10"/>
  <c r="R28" i="10"/>
  <c r="S28" i="10"/>
  <c r="T28" i="10"/>
  <c r="Q29" i="10"/>
  <c r="R29" i="10"/>
  <c r="S29" i="10"/>
  <c r="T29" i="10"/>
  <c r="Q30" i="10"/>
  <c r="R30" i="10"/>
  <c r="S30" i="10"/>
  <c r="Q31" i="10"/>
  <c r="R31" i="10"/>
  <c r="S31" i="10"/>
  <c r="Q32" i="10"/>
  <c r="R32" i="10"/>
  <c r="S32" i="10"/>
  <c r="T32" i="10"/>
  <c r="Q33" i="10"/>
  <c r="R33" i="10"/>
  <c r="S33" i="10"/>
  <c r="T33" i="10"/>
  <c r="Q34" i="10"/>
  <c r="R34" i="10"/>
  <c r="S34" i="10"/>
  <c r="T34" i="10"/>
  <c r="Q35" i="10"/>
  <c r="R35" i="10"/>
  <c r="S35" i="10"/>
  <c r="T35" i="10"/>
  <c r="Q36" i="10"/>
  <c r="R36" i="10"/>
  <c r="S36" i="10"/>
  <c r="T36" i="10"/>
  <c r="Q37" i="10"/>
  <c r="R37" i="10"/>
  <c r="S37" i="10"/>
  <c r="Q38" i="10"/>
  <c r="R38" i="10"/>
  <c r="S38" i="10"/>
  <c r="Q39" i="10"/>
  <c r="R39" i="10"/>
  <c r="S39" i="10"/>
  <c r="T39" i="10"/>
  <c r="Q40" i="10"/>
  <c r="R40" i="10"/>
  <c r="S40" i="10"/>
  <c r="T40" i="10"/>
  <c r="Q41" i="10"/>
  <c r="R41" i="10"/>
  <c r="S41" i="10"/>
  <c r="T41" i="10"/>
  <c r="Q42" i="10"/>
  <c r="R42" i="10"/>
  <c r="S42" i="10"/>
  <c r="T42" i="10"/>
  <c r="Q43" i="10"/>
  <c r="R43" i="10"/>
  <c r="S43" i="10"/>
  <c r="T43" i="10"/>
  <c r="Q44" i="10"/>
  <c r="R44" i="10"/>
  <c r="S44" i="10"/>
  <c r="T44" i="10"/>
  <c r="Q45" i="10"/>
  <c r="R45" i="10"/>
  <c r="S45" i="10"/>
  <c r="Q46" i="10"/>
  <c r="R46" i="10"/>
  <c r="S46" i="10"/>
  <c r="T46" i="10"/>
  <c r="Q47" i="10"/>
  <c r="R47" i="10"/>
  <c r="S47" i="10"/>
  <c r="Q48" i="10"/>
  <c r="R48" i="10"/>
  <c r="S48" i="10"/>
  <c r="T48" i="10"/>
  <c r="Q49" i="10"/>
  <c r="R49" i="10"/>
  <c r="S49" i="10"/>
  <c r="T49" i="10"/>
  <c r="Q53" i="10"/>
  <c r="R53" i="10"/>
  <c r="S53" i="10"/>
  <c r="Q55" i="10"/>
  <c r="R55" i="10"/>
  <c r="S55" i="10"/>
  <c r="T55" i="10"/>
  <c r="Q56" i="10"/>
  <c r="R56" i="10"/>
  <c r="S56" i="10"/>
  <c r="T56" i="10"/>
  <c r="Q57" i="10"/>
  <c r="R57" i="10"/>
  <c r="S57" i="10"/>
  <c r="T57" i="10"/>
  <c r="Q58" i="10"/>
  <c r="R58" i="10"/>
  <c r="S58" i="10"/>
  <c r="T58" i="10"/>
  <c r="Q59" i="10"/>
  <c r="R59" i="10"/>
  <c r="S59" i="10"/>
  <c r="T59" i="10"/>
  <c r="Q60" i="10"/>
  <c r="R60" i="10"/>
  <c r="S60" i="10"/>
  <c r="T60" i="10"/>
  <c r="Q61" i="10"/>
  <c r="R61" i="10"/>
  <c r="S61" i="10"/>
  <c r="T61" i="10"/>
  <c r="Q62" i="10"/>
  <c r="R62" i="10"/>
  <c r="S62" i="10"/>
  <c r="T62" i="10"/>
  <c r="Q63" i="10"/>
  <c r="R63" i="10"/>
  <c r="S63" i="10"/>
  <c r="T63" i="10"/>
  <c r="Q64" i="10"/>
  <c r="R64" i="10"/>
  <c r="S64" i="10"/>
  <c r="T64" i="10"/>
  <c r="Q65" i="10"/>
  <c r="R65" i="10"/>
  <c r="S65" i="10"/>
  <c r="T65" i="10"/>
  <c r="Q66" i="10"/>
  <c r="R66" i="10"/>
  <c r="S66" i="10"/>
  <c r="T66" i="10"/>
  <c r="Q67" i="10"/>
  <c r="R67" i="10"/>
  <c r="S67" i="10"/>
  <c r="T67" i="10"/>
  <c r="Q68" i="10"/>
  <c r="R68" i="10"/>
  <c r="S68" i="10"/>
  <c r="T68" i="10"/>
  <c r="Q69" i="10"/>
  <c r="R69" i="10"/>
  <c r="S69" i="10"/>
  <c r="T69" i="10"/>
  <c r="Q70" i="10"/>
  <c r="R70" i="10"/>
  <c r="S70" i="10"/>
  <c r="T70" i="10"/>
  <c r="Q71" i="10"/>
  <c r="R71" i="10"/>
  <c r="S71" i="10"/>
  <c r="T71" i="10"/>
  <c r="Q72" i="10"/>
  <c r="R72" i="10"/>
  <c r="S72" i="10"/>
  <c r="T72" i="10"/>
  <c r="Q73" i="10"/>
  <c r="R73" i="10"/>
  <c r="S73" i="10"/>
  <c r="T73" i="10"/>
  <c r="Q74" i="10"/>
  <c r="R74" i="10"/>
  <c r="S74" i="10"/>
  <c r="T74" i="10"/>
  <c r="Q75" i="10"/>
  <c r="R75" i="10"/>
  <c r="S75" i="10"/>
  <c r="T75" i="10"/>
  <c r="Q76" i="10"/>
  <c r="R76" i="10"/>
  <c r="S76" i="10"/>
  <c r="T76" i="10"/>
  <c r="Q77" i="10"/>
  <c r="R77" i="10"/>
  <c r="S77" i="10"/>
  <c r="Q78" i="10"/>
  <c r="R78" i="10"/>
  <c r="S78" i="10"/>
  <c r="T78" i="10"/>
  <c r="Q79" i="10"/>
  <c r="R79" i="10"/>
  <c r="S79" i="10"/>
  <c r="T79" i="10"/>
  <c r="Q80" i="10"/>
  <c r="R80" i="10"/>
  <c r="S80" i="10"/>
  <c r="T80" i="10"/>
  <c r="Q81" i="10"/>
  <c r="R81" i="10"/>
  <c r="S81" i="10"/>
  <c r="Q82" i="10"/>
  <c r="R82" i="10"/>
  <c r="S82" i="10"/>
  <c r="T82" i="10"/>
  <c r="Q85" i="10"/>
  <c r="R85" i="10"/>
  <c r="S85" i="10"/>
  <c r="T85" i="10"/>
  <c r="Q86" i="10"/>
  <c r="R86" i="10"/>
  <c r="S86" i="10"/>
  <c r="T86" i="10"/>
  <c r="Q87" i="10"/>
  <c r="R87" i="10"/>
  <c r="S87" i="10"/>
  <c r="T87" i="10"/>
  <c r="Q88" i="10"/>
  <c r="R88" i="10"/>
  <c r="S88" i="10"/>
  <c r="T88" i="10"/>
  <c r="Q89" i="10"/>
  <c r="R89" i="10"/>
  <c r="T89" i="10"/>
  <c r="Q90" i="10"/>
  <c r="R90" i="10"/>
  <c r="S90" i="10"/>
  <c r="T90" i="10"/>
  <c r="Q91" i="10"/>
  <c r="R91" i="10"/>
  <c r="S91" i="10"/>
  <c r="T91" i="10"/>
  <c r="Q92" i="10"/>
  <c r="R92" i="10"/>
  <c r="S92" i="10"/>
  <c r="T92" i="10"/>
  <c r="Q93" i="10"/>
  <c r="R93" i="10"/>
  <c r="S93" i="10"/>
  <c r="T93" i="10"/>
  <c r="Q94" i="10"/>
  <c r="R94" i="10"/>
  <c r="S94" i="10"/>
  <c r="T94" i="10"/>
  <c r="Q95" i="10"/>
  <c r="R95" i="10"/>
  <c r="S95" i="10"/>
  <c r="T95" i="10"/>
  <c r="Q96" i="10"/>
  <c r="R96" i="10"/>
  <c r="S96" i="10"/>
  <c r="Q97" i="10"/>
  <c r="R97" i="10"/>
  <c r="S97" i="10"/>
  <c r="T97" i="10"/>
  <c r="Q98" i="10"/>
  <c r="R98" i="10"/>
  <c r="S98" i="10"/>
  <c r="Q99" i="10"/>
  <c r="R99" i="10"/>
  <c r="S99" i="10"/>
  <c r="T99" i="10"/>
  <c r="Q102" i="10"/>
  <c r="R102" i="10"/>
  <c r="S102" i="10"/>
  <c r="T102" i="10"/>
  <c r="Q103" i="10"/>
  <c r="R103" i="10"/>
  <c r="S103" i="10"/>
  <c r="T103" i="10"/>
  <c r="Q104" i="10"/>
  <c r="R104" i="10"/>
  <c r="S104" i="10"/>
  <c r="T104" i="10"/>
  <c r="Q105" i="10"/>
  <c r="R105" i="10"/>
  <c r="S105" i="10"/>
  <c r="T105" i="10"/>
  <c r="Q106" i="10"/>
  <c r="R106" i="10"/>
  <c r="S106" i="10"/>
  <c r="T106" i="10"/>
  <c r="Q107" i="10"/>
  <c r="R107" i="10"/>
  <c r="S107" i="10"/>
  <c r="T107" i="10"/>
  <c r="Q109" i="10"/>
  <c r="R109" i="10"/>
  <c r="S109" i="10"/>
  <c r="T109" i="10"/>
  <c r="Q110" i="10"/>
  <c r="R110" i="10"/>
  <c r="S110" i="10"/>
  <c r="T110" i="10"/>
  <c r="Q111" i="10"/>
  <c r="R111" i="10"/>
  <c r="S111" i="10"/>
  <c r="T111" i="10"/>
  <c r="Q114" i="10"/>
  <c r="R114" i="10"/>
  <c r="S114" i="10"/>
  <c r="Q115" i="10"/>
  <c r="R115" i="10"/>
  <c r="S115" i="10"/>
  <c r="Q121" i="10"/>
  <c r="R121" i="10"/>
  <c r="S121" i="10"/>
  <c r="T121" i="10"/>
  <c r="Q122" i="10"/>
  <c r="R122" i="10"/>
  <c r="S122" i="10"/>
  <c r="Q123" i="10"/>
  <c r="R123" i="10"/>
  <c r="S123" i="10"/>
  <c r="Q128" i="10"/>
  <c r="R128" i="10"/>
  <c r="S128" i="10"/>
  <c r="T128" i="10"/>
  <c r="Q129" i="10"/>
  <c r="R129" i="10"/>
  <c r="S129" i="10"/>
  <c r="T129" i="10"/>
  <c r="Q130" i="10"/>
  <c r="R130" i="10"/>
  <c r="S130" i="10"/>
  <c r="Q143" i="10"/>
  <c r="R143" i="10"/>
  <c r="S143" i="10"/>
  <c r="T143" i="10"/>
  <c r="Q144" i="10"/>
  <c r="R144" i="10"/>
  <c r="S144" i="10"/>
  <c r="T144" i="10"/>
  <c r="Q145" i="10"/>
  <c r="R145" i="10"/>
  <c r="S145" i="10"/>
  <c r="Q146" i="10"/>
  <c r="R146" i="10"/>
  <c r="S146" i="10"/>
  <c r="T146" i="10"/>
  <c r="P5" i="10"/>
  <c r="P6" i="10"/>
  <c r="P7" i="10"/>
  <c r="P8" i="10"/>
  <c r="P9" i="10"/>
  <c r="P10" i="10"/>
  <c r="P11" i="10"/>
  <c r="P12" i="10"/>
  <c r="P13" i="10"/>
  <c r="P14" i="10"/>
  <c r="P15" i="10"/>
  <c r="P16" i="10"/>
  <c r="P17" i="10"/>
  <c r="P18" i="10"/>
  <c r="P19" i="10"/>
  <c r="P20" i="10"/>
  <c r="P21" i="10"/>
  <c r="P22" i="10"/>
  <c r="U22" i="10" s="1"/>
  <c r="P23" i="10"/>
  <c r="P24" i="10"/>
  <c r="P26" i="10"/>
  <c r="P27" i="10"/>
  <c r="P28" i="10"/>
  <c r="P29" i="10"/>
  <c r="P32" i="10"/>
  <c r="P33" i="10"/>
  <c r="P34" i="10"/>
  <c r="P35" i="10"/>
  <c r="P36" i="10"/>
  <c r="P39" i="10"/>
  <c r="P40" i="10"/>
  <c r="P41" i="10"/>
  <c r="P42" i="10"/>
  <c r="P43" i="10"/>
  <c r="P44" i="10"/>
  <c r="P46" i="10"/>
  <c r="P48" i="10"/>
  <c r="P49" i="10"/>
  <c r="P55" i="10"/>
  <c r="P56" i="10"/>
  <c r="P57" i="10"/>
  <c r="P58" i="10"/>
  <c r="P59" i="10"/>
  <c r="P60" i="10"/>
  <c r="P61" i="10"/>
  <c r="P62" i="10"/>
  <c r="P63" i="10"/>
  <c r="P64" i="10"/>
  <c r="P65" i="10"/>
  <c r="P66" i="10"/>
  <c r="P67" i="10"/>
  <c r="P68" i="10"/>
  <c r="P69" i="10"/>
  <c r="P70" i="10"/>
  <c r="P71" i="10"/>
  <c r="P72" i="10"/>
  <c r="P73" i="10"/>
  <c r="P74" i="10"/>
  <c r="P75" i="10"/>
  <c r="P76" i="10"/>
  <c r="P78" i="10"/>
  <c r="P79" i="10"/>
  <c r="P80" i="10"/>
  <c r="P82" i="10"/>
  <c r="P85" i="10"/>
  <c r="P86" i="10"/>
  <c r="P87" i="10"/>
  <c r="P88" i="10"/>
  <c r="U88" i="10" s="1"/>
  <c r="P90" i="10"/>
  <c r="P91" i="10"/>
  <c r="P92" i="10"/>
  <c r="P93" i="10"/>
  <c r="P94" i="10"/>
  <c r="P95" i="10"/>
  <c r="P97" i="10"/>
  <c r="P99" i="10"/>
  <c r="P102" i="10"/>
  <c r="P103" i="10"/>
  <c r="P104" i="10"/>
  <c r="P105" i="10"/>
  <c r="P106" i="10"/>
  <c r="P107" i="10"/>
  <c r="P110" i="10"/>
  <c r="P111" i="10"/>
  <c r="P121" i="10"/>
  <c r="P128" i="10"/>
  <c r="P129" i="10"/>
  <c r="U129" i="10" s="1"/>
  <c r="P143" i="10"/>
  <c r="P144" i="10"/>
  <c r="U144" i="10" s="1"/>
  <c r="P146" i="10"/>
  <c r="P114" i="10"/>
  <c r="K121" i="10"/>
  <c r="K122" i="10"/>
  <c r="K123" i="10"/>
  <c r="K128" i="10"/>
  <c r="F121" i="10"/>
  <c r="F122" i="10"/>
  <c r="F123" i="10"/>
  <c r="F128" i="10"/>
  <c r="K43" i="10"/>
  <c r="F43" i="10"/>
  <c r="K8" i="10"/>
  <c r="F8" i="10"/>
  <c r="K23" i="10"/>
  <c r="K24" i="10"/>
  <c r="F23" i="10"/>
  <c r="F24" i="10"/>
  <c r="K44" i="10"/>
  <c r="F44" i="10"/>
  <c r="T45" i="10"/>
  <c r="K42" i="10"/>
  <c r="F42" i="10"/>
  <c r="F36" i="10"/>
  <c r="F37" i="10"/>
  <c r="F38" i="10"/>
  <c r="F39" i="10"/>
  <c r="F40" i="10"/>
  <c r="F41" i="10"/>
  <c r="K40" i="10"/>
  <c r="K41" i="10"/>
  <c r="P37" i="10"/>
  <c r="P38" i="10"/>
  <c r="K32" i="10"/>
  <c r="K33" i="10"/>
  <c r="K34" i="10"/>
  <c r="F34" i="10"/>
  <c r="F33" i="10"/>
  <c r="F32" i="10"/>
  <c r="P30" i="10"/>
  <c r="P31" i="10"/>
  <c r="P4" i="12"/>
  <c r="Q42" i="12"/>
  <c r="R42" i="12"/>
  <c r="S42" i="12"/>
  <c r="K42" i="12"/>
  <c r="E77" i="13"/>
  <c r="N77" i="13" s="1"/>
  <c r="P10" i="12"/>
  <c r="E11" i="13"/>
  <c r="N11" i="13" s="1"/>
  <c r="E12" i="13"/>
  <c r="N12" i="13" s="1"/>
  <c r="E89" i="13"/>
  <c r="N89" i="13" s="1"/>
  <c r="E30" i="13"/>
  <c r="N30" i="13" s="1"/>
  <c r="E45" i="13"/>
  <c r="N45" i="13" s="1"/>
  <c r="E158" i="13"/>
  <c r="N158" i="13" s="1"/>
  <c r="E157" i="13"/>
  <c r="N157" i="13" s="1"/>
  <c r="E57" i="13"/>
  <c r="N57" i="13" s="1"/>
  <c r="K37" i="12"/>
  <c r="S19" i="12"/>
  <c r="E164" i="13"/>
  <c r="N164" i="13" s="1"/>
  <c r="E163" i="13"/>
  <c r="N163" i="13" s="1"/>
  <c r="Q40" i="12"/>
  <c r="R40" i="12"/>
  <c r="S40" i="12"/>
  <c r="Q41" i="12"/>
  <c r="R41" i="12"/>
  <c r="S41" i="12"/>
  <c r="K41" i="12"/>
  <c r="K40" i="12"/>
  <c r="H7" i="13"/>
  <c r="E156" i="13"/>
  <c r="N156" i="13" s="1"/>
  <c r="E155" i="13"/>
  <c r="N155" i="13" s="1"/>
  <c r="P37" i="12"/>
  <c r="E6" i="13"/>
  <c r="L6" i="13"/>
  <c r="Q35" i="12"/>
  <c r="S36" i="12"/>
  <c r="P5" i="12"/>
  <c r="P14" i="12"/>
  <c r="E47" i="13"/>
  <c r="N47" i="13" s="1"/>
  <c r="L4" i="13"/>
  <c r="L5" i="13"/>
  <c r="L7" i="13"/>
  <c r="L3" i="13"/>
  <c r="M3" i="13"/>
  <c r="E100" i="13"/>
  <c r="N100" i="13" s="1"/>
  <c r="Q39" i="12"/>
  <c r="R39" i="12"/>
  <c r="S39" i="12"/>
  <c r="K5" i="12"/>
  <c r="P21" i="12"/>
  <c r="T19" i="12"/>
  <c r="P15" i="12"/>
  <c r="E75" i="13"/>
  <c r="N75" i="13" s="1"/>
  <c r="E144" i="13"/>
  <c r="N144" i="13" s="1"/>
  <c r="E143" i="13"/>
  <c r="N143" i="13" s="1"/>
  <c r="E210" i="13"/>
  <c r="N210" i="13" s="1"/>
  <c r="E204" i="13"/>
  <c r="N204" i="13" s="1"/>
  <c r="E201" i="13"/>
  <c r="N201" i="13" s="1"/>
  <c r="E200" i="13"/>
  <c r="N200" i="13" s="1"/>
  <c r="E117" i="13"/>
  <c r="N117" i="13" s="1"/>
  <c r="E150" i="13"/>
  <c r="N150" i="13" s="1"/>
  <c r="E149" i="13"/>
  <c r="N149" i="13" s="1"/>
  <c r="E59" i="13"/>
  <c r="N59" i="13" s="1"/>
  <c r="E55" i="13"/>
  <c r="N55" i="13" s="1"/>
  <c r="K4" i="13"/>
  <c r="Q38" i="12"/>
  <c r="R38" i="12"/>
  <c r="S38" i="12"/>
  <c r="P38" i="12"/>
  <c r="K38" i="12"/>
  <c r="F38" i="12"/>
  <c r="E86" i="13"/>
  <c r="N86" i="13" s="1"/>
  <c r="E26" i="13"/>
  <c r="N26" i="13" s="1"/>
  <c r="S17" i="8"/>
  <c r="P22" i="9"/>
  <c r="E17" i="13"/>
  <c r="N17" i="13" s="1"/>
  <c r="E162" i="13"/>
  <c r="N162" i="13" s="1"/>
  <c r="E160" i="13"/>
  <c r="N160" i="13" s="1"/>
  <c r="E159" i="13"/>
  <c r="N159" i="13" s="1"/>
  <c r="E154" i="13"/>
  <c r="N154" i="13" s="1"/>
  <c r="E153" i="13"/>
  <c r="N153" i="13" s="1"/>
  <c r="E130" i="13"/>
  <c r="N130" i="13" s="1"/>
  <c r="E129" i="13"/>
  <c r="N129" i="13" s="1"/>
  <c r="E133" i="13"/>
  <c r="N133" i="13" s="1"/>
  <c r="E124" i="13"/>
  <c r="N124" i="13" s="1"/>
  <c r="G23" i="3"/>
  <c r="L23" i="3"/>
  <c r="Q23" i="3"/>
  <c r="R23" i="3"/>
  <c r="S23" i="3"/>
  <c r="T23" i="3"/>
  <c r="U23" i="3"/>
  <c r="G24" i="3"/>
  <c r="L24" i="3"/>
  <c r="Q24" i="3"/>
  <c r="R24" i="3"/>
  <c r="S24" i="3"/>
  <c r="T24" i="3"/>
  <c r="U24" i="3"/>
  <c r="G25" i="3"/>
  <c r="L25" i="3"/>
  <c r="Q25" i="3"/>
  <c r="R25" i="3"/>
  <c r="S25" i="3"/>
  <c r="T25" i="3"/>
  <c r="U25" i="3"/>
  <c r="G26" i="3"/>
  <c r="L26" i="3"/>
  <c r="Q26" i="3"/>
  <c r="R26" i="3"/>
  <c r="S26" i="3"/>
  <c r="T26" i="3"/>
  <c r="U26" i="3"/>
  <c r="G27" i="3"/>
  <c r="L27" i="3"/>
  <c r="Q27" i="3"/>
  <c r="R27" i="3"/>
  <c r="S27" i="3"/>
  <c r="T27" i="3"/>
  <c r="U27" i="3"/>
  <c r="G28" i="3"/>
  <c r="L28" i="3"/>
  <c r="R28" i="3"/>
  <c r="S28" i="3"/>
  <c r="E141" i="13"/>
  <c r="N141" i="13" s="1"/>
  <c r="R8" i="3"/>
  <c r="S8" i="3"/>
  <c r="T8" i="3"/>
  <c r="U8" i="3"/>
  <c r="Q8" i="3"/>
  <c r="L8" i="3"/>
  <c r="G8" i="3"/>
  <c r="P20" i="12"/>
  <c r="P8" i="9"/>
  <c r="E199" i="13"/>
  <c r="N199" i="13" s="1"/>
  <c r="E177" i="13"/>
  <c r="N177" i="13" s="1"/>
  <c r="H4" i="13"/>
  <c r="N4" i="13" s="1"/>
  <c r="Q34" i="12"/>
  <c r="R34" i="12"/>
  <c r="S34" i="12"/>
  <c r="T34" i="12"/>
  <c r="R35" i="12"/>
  <c r="S35" i="12"/>
  <c r="Q36" i="12"/>
  <c r="R36" i="12"/>
  <c r="Q37" i="12"/>
  <c r="R37" i="12"/>
  <c r="S37" i="12"/>
  <c r="P34" i="12"/>
  <c r="K21" i="12"/>
  <c r="K34" i="12"/>
  <c r="F34" i="12"/>
  <c r="F35" i="12"/>
  <c r="F36" i="12"/>
  <c r="F39" i="12"/>
  <c r="E203" i="13"/>
  <c r="N203" i="13" s="1"/>
  <c r="E202" i="13"/>
  <c r="N202" i="13" s="1"/>
  <c r="E198" i="13"/>
  <c r="N198" i="13" s="1"/>
  <c r="Q12" i="12"/>
  <c r="R12" i="12"/>
  <c r="S12" i="12"/>
  <c r="Q13" i="12"/>
  <c r="R13" i="12"/>
  <c r="S13" i="12"/>
  <c r="Q14" i="12"/>
  <c r="R14" i="12"/>
  <c r="S14" i="12"/>
  <c r="Q15" i="12"/>
  <c r="R15" i="12"/>
  <c r="S15" i="12"/>
  <c r="Q16" i="12"/>
  <c r="R16" i="12"/>
  <c r="S16" i="12"/>
  <c r="Q17" i="12"/>
  <c r="R17" i="12"/>
  <c r="S17" i="12"/>
  <c r="T17" i="12"/>
  <c r="Q18" i="12"/>
  <c r="R18" i="12"/>
  <c r="S18" i="12"/>
  <c r="Q19" i="12"/>
  <c r="R19" i="12"/>
  <c r="Q20" i="12"/>
  <c r="R20" i="12"/>
  <c r="S20" i="12"/>
  <c r="Q21" i="12"/>
  <c r="R21" i="12"/>
  <c r="S21" i="12"/>
  <c r="T21" i="12"/>
  <c r="P17" i="12"/>
  <c r="K11" i="12"/>
  <c r="K12" i="12"/>
  <c r="K13" i="12"/>
  <c r="K14" i="12"/>
  <c r="K15" i="12"/>
  <c r="K16" i="12"/>
  <c r="K17" i="12"/>
  <c r="K18" i="12"/>
  <c r="K19" i="12"/>
  <c r="K20" i="12"/>
  <c r="F12" i="12"/>
  <c r="F13" i="12"/>
  <c r="F14" i="12"/>
  <c r="F15" i="12"/>
  <c r="F16" i="12"/>
  <c r="F17" i="12"/>
  <c r="F18" i="12"/>
  <c r="F19" i="12"/>
  <c r="F20" i="12"/>
  <c r="F21" i="12"/>
  <c r="E127" i="13"/>
  <c r="N127" i="13" s="1"/>
  <c r="E126" i="13"/>
  <c r="N126" i="13" s="1"/>
  <c r="E125" i="13"/>
  <c r="N125" i="13" s="1"/>
  <c r="E38" i="13"/>
  <c r="N38" i="13" s="1"/>
  <c r="E39" i="13"/>
  <c r="N39" i="13" s="1"/>
  <c r="K3" i="13"/>
  <c r="E29" i="13"/>
  <c r="N29" i="13" s="1"/>
  <c r="E36" i="13"/>
  <c r="N36" i="13" s="1"/>
  <c r="E28" i="13"/>
  <c r="N28" i="13" s="1"/>
  <c r="E128" i="13"/>
  <c r="N128" i="13" s="1"/>
  <c r="E33" i="13"/>
  <c r="N33" i="13" s="1"/>
  <c r="E46" i="13"/>
  <c r="N46" i="13" s="1"/>
  <c r="E93" i="13"/>
  <c r="N93" i="13" s="1"/>
  <c r="E92" i="13"/>
  <c r="N92" i="13" s="1"/>
  <c r="H3" i="13"/>
  <c r="E9" i="13"/>
  <c r="E10" i="13"/>
  <c r="N10" i="13" s="1"/>
  <c r="E18" i="13"/>
  <c r="N18" i="13" s="1"/>
  <c r="E19" i="13"/>
  <c r="N19" i="13" s="1"/>
  <c r="E24" i="13"/>
  <c r="N24" i="13" s="1"/>
  <c r="E27" i="13"/>
  <c r="N27" i="13" s="1"/>
  <c r="E34" i="13"/>
  <c r="N34" i="13" s="1"/>
  <c r="E35" i="13"/>
  <c r="N35" i="13" s="1"/>
  <c r="E40" i="13"/>
  <c r="N40" i="13" s="1"/>
  <c r="E41" i="13"/>
  <c r="N41" i="13" s="1"/>
  <c r="E42" i="13"/>
  <c r="E44" i="13"/>
  <c r="N44" i="13" s="1"/>
  <c r="E48" i="13"/>
  <c r="N48" i="13" s="1"/>
  <c r="E52" i="13"/>
  <c r="N52" i="13" s="1"/>
  <c r="E53" i="13"/>
  <c r="N53" i="13" s="1"/>
  <c r="E58" i="13"/>
  <c r="N58" i="13" s="1"/>
  <c r="E60" i="13"/>
  <c r="N60" i="13" s="1"/>
  <c r="E64" i="13"/>
  <c r="E65" i="13"/>
  <c r="N65" i="13" s="1"/>
  <c r="E66" i="13"/>
  <c r="N66" i="13" s="1"/>
  <c r="E69" i="13"/>
  <c r="N69" i="13" s="1"/>
  <c r="E70" i="13"/>
  <c r="N70" i="13" s="1"/>
  <c r="E71" i="13"/>
  <c r="N71" i="13" s="1"/>
  <c r="E72" i="13"/>
  <c r="N72" i="13" s="1"/>
  <c r="E73" i="13"/>
  <c r="N73" i="13" s="1"/>
  <c r="E74" i="13"/>
  <c r="N74" i="13" s="1"/>
  <c r="E78" i="13"/>
  <c r="N78" i="13" s="1"/>
  <c r="E83" i="13"/>
  <c r="N83" i="13" s="1"/>
  <c r="E88" i="13"/>
  <c r="N88" i="13" s="1"/>
  <c r="E91" i="13"/>
  <c r="N91" i="13" s="1"/>
  <c r="E95" i="13"/>
  <c r="N95" i="13" s="1"/>
  <c r="E96" i="13"/>
  <c r="N96" i="13" s="1"/>
  <c r="E97" i="13"/>
  <c r="N97" i="13" s="1"/>
  <c r="E99" i="13"/>
  <c r="N99" i="13" s="1"/>
  <c r="E102" i="13"/>
  <c r="N102" i="13" s="1"/>
  <c r="E103" i="13"/>
  <c r="N103" i="13" s="1"/>
  <c r="E105" i="13"/>
  <c r="N105" i="13" s="1"/>
  <c r="E107" i="13"/>
  <c r="N107" i="13" s="1"/>
  <c r="E116" i="13"/>
  <c r="N116" i="13" s="1"/>
  <c r="E118" i="13"/>
  <c r="N118" i="13" s="1"/>
  <c r="E119" i="13"/>
  <c r="N119" i="13" s="1"/>
  <c r="E120" i="13"/>
  <c r="N120" i="13" s="1"/>
  <c r="E121" i="13"/>
  <c r="N121" i="13" s="1"/>
  <c r="E122" i="13"/>
  <c r="N122" i="13" s="1"/>
  <c r="E123" i="13"/>
  <c r="N123" i="13" s="1"/>
  <c r="E131" i="13"/>
  <c r="N131" i="13" s="1"/>
  <c r="E134" i="13"/>
  <c r="N134" i="13" s="1"/>
  <c r="E135" i="13"/>
  <c r="N135" i="13" s="1"/>
  <c r="E138" i="13"/>
  <c r="N138" i="13" s="1"/>
  <c r="E139" i="13"/>
  <c r="N139" i="13" s="1"/>
  <c r="E140" i="13"/>
  <c r="N140" i="13" s="1"/>
  <c r="E142" i="13"/>
  <c r="N142" i="13" s="1"/>
  <c r="E148" i="13"/>
  <c r="N148" i="13" s="1"/>
  <c r="E151" i="13"/>
  <c r="N151" i="13" s="1"/>
  <c r="E152" i="13"/>
  <c r="N152" i="13" s="1"/>
  <c r="E165" i="13"/>
  <c r="N165" i="13" s="1"/>
  <c r="E169" i="13"/>
  <c r="N169" i="13" s="1"/>
  <c r="E170" i="13"/>
  <c r="N170" i="13" s="1"/>
  <c r="E171" i="13"/>
  <c r="N171" i="13" s="1"/>
  <c r="E172" i="13"/>
  <c r="N172" i="13" s="1"/>
  <c r="E173" i="13"/>
  <c r="N173" i="13" s="1"/>
  <c r="E174" i="13"/>
  <c r="N174" i="13" s="1"/>
  <c r="E180" i="13"/>
  <c r="N180" i="13" s="1"/>
  <c r="E181" i="13"/>
  <c r="N181" i="13" s="1"/>
  <c r="E188" i="13"/>
  <c r="N188" i="13" s="1"/>
  <c r="E189" i="13"/>
  <c r="N189" i="13" s="1"/>
  <c r="E193" i="13"/>
  <c r="N193" i="13" s="1"/>
  <c r="E196" i="13"/>
  <c r="N196" i="13" s="1"/>
  <c r="E197" i="13"/>
  <c r="N197" i="13" s="1"/>
  <c r="E205" i="13"/>
  <c r="N205" i="13" s="1"/>
  <c r="E206" i="13"/>
  <c r="N206" i="13" s="1"/>
  <c r="E207" i="13"/>
  <c r="N207" i="13" s="1"/>
  <c r="E208" i="13"/>
  <c r="N208" i="13" s="1"/>
  <c r="E209" i="13"/>
  <c r="N209" i="13" s="1"/>
  <c r="E211" i="13"/>
  <c r="N211" i="13" s="1"/>
  <c r="E212" i="13"/>
  <c r="N212" i="13" s="1"/>
  <c r="E213" i="13"/>
  <c r="N213" i="13" s="1"/>
  <c r="E3" i="13"/>
  <c r="N3" i="13" s="1"/>
  <c r="L8" i="4"/>
  <c r="O11" i="11"/>
  <c r="T11" i="11" s="1"/>
  <c r="O6" i="11"/>
  <c r="T6" i="11" s="1"/>
  <c r="O10" i="11"/>
  <c r="T10" i="11" s="1"/>
  <c r="O14" i="11"/>
  <c r="T14" i="11" s="1"/>
  <c r="S33" i="5"/>
  <c r="T33" i="5"/>
  <c r="R26" i="5"/>
  <c r="S26" i="5"/>
  <c r="T26" i="5"/>
  <c r="R33" i="5"/>
  <c r="T81" i="10"/>
  <c r="O7" i="11"/>
  <c r="T7" i="11" s="1"/>
  <c r="N4" i="11"/>
  <c r="S4" i="11" s="1"/>
  <c r="P89" i="10"/>
  <c r="P47" i="10"/>
  <c r="P13" i="11"/>
  <c r="Q13" i="11"/>
  <c r="R13" i="11"/>
  <c r="S13" i="11"/>
  <c r="T13" i="11"/>
  <c r="Q14" i="11"/>
  <c r="R14" i="11"/>
  <c r="S14" i="11"/>
  <c r="K13" i="11"/>
  <c r="F13" i="11"/>
  <c r="Q11" i="11"/>
  <c r="R11" i="11"/>
  <c r="S11" i="11"/>
  <c r="K11" i="11"/>
  <c r="F11" i="11"/>
  <c r="P6" i="11"/>
  <c r="T5" i="11"/>
  <c r="T8" i="11"/>
  <c r="T9" i="11"/>
  <c r="T12" i="11"/>
  <c r="T3" i="11"/>
  <c r="S4" i="10"/>
  <c r="F59" i="10"/>
  <c r="P10" i="11"/>
  <c r="O4" i="11"/>
  <c r="Q4" i="11"/>
  <c r="R4" i="11"/>
  <c r="Q5" i="11"/>
  <c r="R5" i="11"/>
  <c r="S5" i="11"/>
  <c r="Q6" i="11"/>
  <c r="R6" i="11"/>
  <c r="S6" i="11"/>
  <c r="Q7" i="11"/>
  <c r="R7" i="11"/>
  <c r="S7" i="11"/>
  <c r="Q8" i="11"/>
  <c r="R8" i="11"/>
  <c r="S8" i="11"/>
  <c r="Q9" i="11"/>
  <c r="R9" i="11"/>
  <c r="S9" i="11"/>
  <c r="Q10" i="11"/>
  <c r="R10" i="11"/>
  <c r="S10" i="11"/>
  <c r="Q12" i="11"/>
  <c r="R12" i="11"/>
  <c r="S12" i="11"/>
  <c r="Q4" i="12"/>
  <c r="R4" i="12"/>
  <c r="S4" i="12"/>
  <c r="Q5" i="12"/>
  <c r="R5" i="12"/>
  <c r="S5" i="12"/>
  <c r="Q7" i="12"/>
  <c r="R7" i="12"/>
  <c r="P8" i="12"/>
  <c r="Q8" i="12"/>
  <c r="R8" i="12"/>
  <c r="S8" i="12"/>
  <c r="T8" i="12"/>
  <c r="P9" i="12"/>
  <c r="Q9" i="12"/>
  <c r="R9" i="12"/>
  <c r="S9" i="12"/>
  <c r="T9" i="12"/>
  <c r="Q10" i="12"/>
  <c r="R10" i="12"/>
  <c r="S10" i="12"/>
  <c r="P11" i="12"/>
  <c r="Q11" i="12"/>
  <c r="R11" i="12"/>
  <c r="S11" i="12"/>
  <c r="T11" i="12"/>
  <c r="K4" i="12"/>
  <c r="K7" i="12"/>
  <c r="K8" i="12"/>
  <c r="K9" i="12"/>
  <c r="K10" i="12"/>
  <c r="F4" i="12"/>
  <c r="F5" i="12"/>
  <c r="F7" i="12"/>
  <c r="F8" i="12"/>
  <c r="F9" i="12"/>
  <c r="F10" i="12"/>
  <c r="F11" i="12"/>
  <c r="T3" i="12"/>
  <c r="S3" i="12"/>
  <c r="R3" i="12"/>
  <c r="Q3" i="12"/>
  <c r="P3" i="12"/>
  <c r="K3" i="12"/>
  <c r="F3" i="12"/>
  <c r="P5" i="11"/>
  <c r="P7" i="11"/>
  <c r="P8" i="11"/>
  <c r="P9" i="11"/>
  <c r="P12" i="11"/>
  <c r="K4" i="11"/>
  <c r="K5" i="11"/>
  <c r="K6" i="11"/>
  <c r="K7" i="11"/>
  <c r="K8" i="11"/>
  <c r="K9" i="11"/>
  <c r="K10" i="11"/>
  <c r="K12" i="11"/>
  <c r="K14" i="11"/>
  <c r="F4" i="11"/>
  <c r="F5" i="11"/>
  <c r="F6" i="11"/>
  <c r="F7" i="11"/>
  <c r="F8" i="11"/>
  <c r="F9" i="11"/>
  <c r="U9" i="11" s="1"/>
  <c r="F10" i="11"/>
  <c r="F12" i="11"/>
  <c r="F14" i="11"/>
  <c r="K89" i="10"/>
  <c r="F89" i="10"/>
  <c r="K65" i="10"/>
  <c r="K66" i="10"/>
  <c r="K67" i="10"/>
  <c r="K68" i="10"/>
  <c r="K69" i="10"/>
  <c r="K70" i="10"/>
  <c r="K71" i="10"/>
  <c r="K72" i="10"/>
  <c r="K73" i="10"/>
  <c r="K74" i="10"/>
  <c r="K75" i="10"/>
  <c r="K76" i="10"/>
  <c r="K77" i="10"/>
  <c r="K78" i="10"/>
  <c r="K79" i="10"/>
  <c r="K80" i="10"/>
  <c r="K81" i="10"/>
  <c r="K82" i="10"/>
  <c r="K85" i="10"/>
  <c r="K86" i="10"/>
  <c r="K87" i="10"/>
  <c r="K90" i="10"/>
  <c r="K91" i="10"/>
  <c r="K92" i="10"/>
  <c r="K93" i="10"/>
  <c r="K94" i="10"/>
  <c r="K95" i="10"/>
  <c r="K96" i="10"/>
  <c r="K97" i="10"/>
  <c r="K98" i="10"/>
  <c r="K99" i="10"/>
  <c r="K102" i="10"/>
  <c r="K103" i="10"/>
  <c r="K104" i="10"/>
  <c r="K105" i="10"/>
  <c r="K106" i="10"/>
  <c r="K107" i="10"/>
  <c r="K109" i="10"/>
  <c r="K110" i="10"/>
  <c r="K111" i="10"/>
  <c r="K114" i="10"/>
  <c r="K115" i="10"/>
  <c r="K130" i="10"/>
  <c r="K143" i="10"/>
  <c r="K145" i="10"/>
  <c r="K146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5" i="10"/>
  <c r="F86" i="10"/>
  <c r="F87" i="10"/>
  <c r="F90" i="10"/>
  <c r="F91" i="10"/>
  <c r="F92" i="10"/>
  <c r="F93" i="10"/>
  <c r="F94" i="10"/>
  <c r="F95" i="10"/>
  <c r="F96" i="10"/>
  <c r="F97" i="10"/>
  <c r="F98" i="10"/>
  <c r="F99" i="10"/>
  <c r="F102" i="10"/>
  <c r="F103" i="10"/>
  <c r="F104" i="10"/>
  <c r="F105" i="10"/>
  <c r="F106" i="10"/>
  <c r="F107" i="10"/>
  <c r="F109" i="10"/>
  <c r="F110" i="10"/>
  <c r="F111" i="10"/>
  <c r="F114" i="10"/>
  <c r="F115" i="10"/>
  <c r="F130" i="10"/>
  <c r="F143" i="10"/>
  <c r="F145" i="10"/>
  <c r="F68" i="10"/>
  <c r="F67" i="10"/>
  <c r="F66" i="10"/>
  <c r="F65" i="10"/>
  <c r="S3" i="11"/>
  <c r="R3" i="11"/>
  <c r="Q3" i="11"/>
  <c r="P3" i="11"/>
  <c r="K3" i="11"/>
  <c r="F3" i="11"/>
  <c r="Q4" i="10"/>
  <c r="R4" i="10"/>
  <c r="T4" i="10"/>
  <c r="T3" i="10"/>
  <c r="S3" i="10"/>
  <c r="R3" i="10"/>
  <c r="Q3" i="10"/>
  <c r="P3" i="10"/>
  <c r="K4" i="10"/>
  <c r="K5" i="10"/>
  <c r="K6" i="10"/>
  <c r="K7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6" i="10"/>
  <c r="K27" i="10"/>
  <c r="K28" i="10"/>
  <c r="K29" i="10"/>
  <c r="K30" i="10"/>
  <c r="K31" i="10"/>
  <c r="K35" i="10"/>
  <c r="K37" i="10"/>
  <c r="K38" i="10"/>
  <c r="K39" i="10"/>
  <c r="K45" i="10"/>
  <c r="K46" i="10"/>
  <c r="K47" i="10"/>
  <c r="K48" i="10"/>
  <c r="K49" i="10"/>
  <c r="K53" i="10"/>
  <c r="K55" i="10"/>
  <c r="K56" i="10"/>
  <c r="K57" i="10"/>
  <c r="K58" i="10"/>
  <c r="K59" i="10"/>
  <c r="K60" i="10"/>
  <c r="K61" i="10"/>
  <c r="K62" i="10"/>
  <c r="K63" i="10"/>
  <c r="K64" i="10"/>
  <c r="K3" i="10"/>
  <c r="F53" i="10"/>
  <c r="F55" i="10"/>
  <c r="F56" i="10"/>
  <c r="F57" i="10"/>
  <c r="F58" i="10"/>
  <c r="F60" i="10"/>
  <c r="F61" i="10"/>
  <c r="F62" i="10"/>
  <c r="F63" i="10"/>
  <c r="F64" i="10"/>
  <c r="F30" i="10"/>
  <c r="F31" i="10"/>
  <c r="F35" i="10"/>
  <c r="F45" i="10"/>
  <c r="F46" i="10"/>
  <c r="F47" i="10"/>
  <c r="F48" i="10"/>
  <c r="F49" i="10"/>
  <c r="F4" i="10"/>
  <c r="F5" i="10"/>
  <c r="F6" i="10"/>
  <c r="F7" i="10"/>
  <c r="F9" i="10"/>
  <c r="F10" i="10"/>
  <c r="F11" i="10"/>
  <c r="F12" i="10"/>
  <c r="F13" i="10"/>
  <c r="F14" i="10"/>
  <c r="F15" i="10"/>
  <c r="U15" i="10" s="1"/>
  <c r="F16" i="10"/>
  <c r="F17" i="10"/>
  <c r="F18" i="10"/>
  <c r="F19" i="10"/>
  <c r="F20" i="10"/>
  <c r="F21" i="10"/>
  <c r="F26" i="10"/>
  <c r="F27" i="10"/>
  <c r="F28" i="10"/>
  <c r="F3" i="10"/>
  <c r="P30" i="9"/>
  <c r="K3" i="9"/>
  <c r="P3" i="9"/>
  <c r="K4" i="9"/>
  <c r="P4" i="9"/>
  <c r="K5" i="9"/>
  <c r="P5" i="9"/>
  <c r="K6" i="9"/>
  <c r="P6" i="9"/>
  <c r="K7" i="9"/>
  <c r="P7" i="9"/>
  <c r="K8" i="9"/>
  <c r="K9" i="9"/>
  <c r="K10" i="9"/>
  <c r="P10" i="9"/>
  <c r="K11" i="9"/>
  <c r="P11" i="9"/>
  <c r="K12" i="9"/>
  <c r="P12" i="9"/>
  <c r="K13" i="9"/>
  <c r="P13" i="9"/>
  <c r="K14" i="9"/>
  <c r="P14" i="9"/>
  <c r="K15" i="9"/>
  <c r="P15" i="9"/>
  <c r="K16" i="9"/>
  <c r="P16" i="9"/>
  <c r="K18" i="9"/>
  <c r="P18" i="9"/>
  <c r="K19" i="9"/>
  <c r="P19" i="9"/>
  <c r="K20" i="9"/>
  <c r="P20" i="9"/>
  <c r="K21" i="9"/>
  <c r="K22" i="9"/>
  <c r="K23" i="9"/>
  <c r="P23" i="9"/>
  <c r="K24" i="9"/>
  <c r="P24" i="9"/>
  <c r="K25" i="9"/>
  <c r="P25" i="9"/>
  <c r="K26" i="9"/>
  <c r="P26" i="9"/>
  <c r="K27" i="9"/>
  <c r="P27" i="9"/>
  <c r="K28" i="9"/>
  <c r="P28" i="9"/>
  <c r="K29" i="9"/>
  <c r="P29" i="9"/>
  <c r="K30" i="9"/>
  <c r="K31" i="9"/>
  <c r="P31" i="9"/>
  <c r="K32" i="9"/>
  <c r="P32" i="9"/>
  <c r="K33" i="9"/>
  <c r="P33" i="9"/>
  <c r="K34" i="9"/>
  <c r="P34" i="9"/>
  <c r="K35" i="9"/>
  <c r="P35" i="9"/>
  <c r="K36" i="9"/>
  <c r="P36" i="9"/>
  <c r="K37" i="9"/>
  <c r="P37" i="9"/>
  <c r="K38" i="9"/>
  <c r="P38" i="9"/>
  <c r="K39" i="9"/>
  <c r="P39" i="9"/>
  <c r="K40" i="9"/>
  <c r="P40" i="9"/>
  <c r="K41" i="9"/>
  <c r="P41" i="9"/>
  <c r="K42" i="9"/>
  <c r="P42" i="9"/>
  <c r="K43" i="9"/>
  <c r="P43" i="9"/>
  <c r="K44" i="9"/>
  <c r="P44" i="9"/>
  <c r="K45" i="9"/>
  <c r="P45" i="9"/>
  <c r="K46" i="9"/>
  <c r="P46" i="9"/>
  <c r="K47" i="9"/>
  <c r="P47" i="9"/>
  <c r="K48" i="9"/>
  <c r="P48" i="9"/>
  <c r="K49" i="9"/>
  <c r="P49" i="9"/>
  <c r="K50" i="9"/>
  <c r="P50" i="9"/>
  <c r="Q21" i="3"/>
  <c r="Q22" i="3"/>
  <c r="L21" i="3"/>
  <c r="L22" i="3"/>
  <c r="G22" i="3"/>
  <c r="R21" i="3"/>
  <c r="R22" i="3"/>
  <c r="S21" i="3"/>
  <c r="S22" i="3"/>
  <c r="T21" i="3"/>
  <c r="U21" i="3"/>
  <c r="T22" i="3"/>
  <c r="U22" i="3"/>
  <c r="G21" i="3"/>
  <c r="A4" i="2"/>
  <c r="A5" i="2" s="1"/>
  <c r="A6" i="2" s="1"/>
  <c r="A7" i="2" s="1"/>
  <c r="A8" i="2" s="1"/>
  <c r="A9" i="2" s="1"/>
  <c r="A10" i="2" s="1"/>
  <c r="A12" i="2" s="1"/>
  <c r="A13" i="2" s="1"/>
  <c r="A14" i="2" s="1"/>
  <c r="A15" i="2" s="1"/>
  <c r="A16" i="2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V31" i="3" l="1"/>
  <c r="A36" i="1"/>
  <c r="A41" i="1"/>
  <c r="U63" i="10"/>
  <c r="U62" i="10"/>
  <c r="U116" i="10"/>
  <c r="U33" i="10"/>
  <c r="V8" i="3"/>
  <c r="V23" i="3"/>
  <c r="V21" i="3"/>
  <c r="U38" i="12"/>
  <c r="U9" i="12"/>
  <c r="U17" i="12"/>
  <c r="V24" i="3"/>
  <c r="U4" i="12"/>
  <c r="T114" i="10"/>
  <c r="U47" i="12"/>
  <c r="U11" i="12"/>
  <c r="U34" i="12"/>
  <c r="V25" i="3"/>
  <c r="K36" i="12"/>
  <c r="U108" i="10"/>
  <c r="U3" i="11"/>
  <c r="U3" i="12"/>
  <c r="U8" i="12"/>
  <c r="P81" i="10"/>
  <c r="P45" i="10"/>
  <c r="T38" i="10"/>
  <c r="T37" i="10"/>
  <c r="T31" i="10"/>
  <c r="T30" i="10"/>
  <c r="U150" i="10"/>
  <c r="U127" i="10"/>
  <c r="U45" i="12"/>
  <c r="V30" i="3"/>
  <c r="V32" i="3"/>
  <c r="U13" i="11"/>
  <c r="U8" i="11"/>
  <c r="V29" i="3"/>
  <c r="P21" i="9"/>
  <c r="U29" i="3"/>
  <c r="E16" i="13"/>
  <c r="N16" i="13" s="1"/>
  <c r="U32" i="3"/>
  <c r="U30" i="3"/>
  <c r="P52" i="10"/>
  <c r="U52" i="10" s="1"/>
  <c r="T54" i="10"/>
  <c r="T39" i="12"/>
  <c r="T44" i="12"/>
  <c r="T28" i="3"/>
  <c r="U28" i="3"/>
  <c r="V28" i="3"/>
  <c r="P7" i="12"/>
  <c r="U7" i="12" s="1"/>
  <c r="S7" i="12"/>
  <c r="T98" i="10"/>
  <c r="U43" i="12"/>
  <c r="U44" i="12"/>
  <c r="U46" i="12"/>
  <c r="U48" i="12"/>
  <c r="T47" i="12"/>
  <c r="P18" i="12"/>
  <c r="U18" i="12" s="1"/>
  <c r="Q11" i="2"/>
  <c r="V11" i="2" s="1"/>
  <c r="T46" i="12"/>
  <c r="T43" i="12"/>
  <c r="U60" i="10"/>
  <c r="P77" i="10"/>
  <c r="U45" i="10"/>
  <c r="U61" i="10"/>
  <c r="U65" i="10"/>
  <c r="U64" i="10"/>
  <c r="S89" i="10"/>
  <c r="U20" i="10"/>
  <c r="U16" i="10"/>
  <c r="U12" i="10"/>
  <c r="U125" i="10"/>
  <c r="T123" i="10"/>
  <c r="P124" i="10"/>
  <c r="U124" i="10" s="1"/>
  <c r="E8" i="13"/>
  <c r="N8" i="13" s="1"/>
  <c r="E94" i="13"/>
  <c r="N94" i="13" s="1"/>
  <c r="P115" i="10"/>
  <c r="U115" i="10" s="1"/>
  <c r="P40" i="12"/>
  <c r="U40" i="12" s="1"/>
  <c r="P122" i="10"/>
  <c r="U122" i="10" s="1"/>
  <c r="P130" i="10"/>
  <c r="U130" i="10" s="1"/>
  <c r="E166" i="13"/>
  <c r="N166" i="13" s="1"/>
  <c r="V27" i="3"/>
  <c r="V26" i="3"/>
  <c r="U105" i="10"/>
  <c r="U99" i="10"/>
  <c r="U95" i="10"/>
  <c r="U91" i="10"/>
  <c r="P96" i="10"/>
  <c r="U96" i="10" s="1"/>
  <c r="P53" i="10"/>
  <c r="U53" i="10" s="1"/>
  <c r="P4" i="10"/>
  <c r="U4" i="10" s="1"/>
  <c r="T47" i="10"/>
  <c r="U117" i="10"/>
  <c r="U26" i="10"/>
  <c r="U18" i="10"/>
  <c r="U14" i="10"/>
  <c r="U10" i="10"/>
  <c r="U5" i="10"/>
  <c r="U114" i="10"/>
  <c r="U107" i="10"/>
  <c r="U103" i="10"/>
  <c r="U97" i="10"/>
  <c r="U28" i="10"/>
  <c r="U7" i="10"/>
  <c r="U110" i="10"/>
  <c r="U54" i="10"/>
  <c r="U58" i="10"/>
  <c r="U36" i="10"/>
  <c r="U119" i="10"/>
  <c r="U156" i="10"/>
  <c r="U152" i="10"/>
  <c r="U153" i="10"/>
  <c r="U151" i="10"/>
  <c r="U149" i="10"/>
  <c r="U147" i="10"/>
  <c r="U93" i="10"/>
  <c r="P145" i="10"/>
  <c r="U145" i="10" s="1"/>
  <c r="U30" i="10"/>
  <c r="U57" i="10"/>
  <c r="U19" i="10"/>
  <c r="U11" i="10"/>
  <c r="U68" i="10"/>
  <c r="U85" i="10"/>
  <c r="U79" i="10"/>
  <c r="U75" i="10"/>
  <c r="U71" i="10"/>
  <c r="U40" i="10"/>
  <c r="U123" i="10"/>
  <c r="U29" i="10"/>
  <c r="U21" i="10"/>
  <c r="U17" i="10"/>
  <c r="U13" i="10"/>
  <c r="U9" i="10"/>
  <c r="U48" i="10"/>
  <c r="U67" i="10"/>
  <c r="U143" i="10"/>
  <c r="U86" i="10"/>
  <c r="U80" i="10"/>
  <c r="U76" i="10"/>
  <c r="U72" i="10"/>
  <c r="U146" i="10"/>
  <c r="U41" i="10"/>
  <c r="U128" i="10"/>
  <c r="U31" i="10"/>
  <c r="U27" i="10"/>
  <c r="U6" i="10"/>
  <c r="U56" i="10"/>
  <c r="U109" i="10"/>
  <c r="U104" i="10"/>
  <c r="U98" i="10"/>
  <c r="U94" i="10"/>
  <c r="U90" i="10"/>
  <c r="U82" i="10"/>
  <c r="U78" i="10"/>
  <c r="U74" i="10"/>
  <c r="U70" i="10"/>
  <c r="U39" i="10"/>
  <c r="U42" i="10"/>
  <c r="U24" i="10"/>
  <c r="U8" i="10"/>
  <c r="U59" i="10"/>
  <c r="U34" i="10"/>
  <c r="U44" i="10"/>
  <c r="U43" i="10"/>
  <c r="U47" i="10"/>
  <c r="U35" i="10"/>
  <c r="U55" i="10"/>
  <c r="U49" i="10"/>
  <c r="U46" i="10"/>
  <c r="U37" i="10"/>
  <c r="U66" i="10"/>
  <c r="U87" i="10"/>
  <c r="U81" i="10"/>
  <c r="U77" i="10"/>
  <c r="U73" i="10"/>
  <c r="U69" i="10"/>
  <c r="U111" i="10"/>
  <c r="U106" i="10"/>
  <c r="U102" i="10"/>
  <c r="U92" i="10"/>
  <c r="U89" i="10"/>
  <c r="U32" i="10"/>
  <c r="U38" i="10"/>
  <c r="U23" i="10"/>
  <c r="U121" i="10"/>
  <c r="M5" i="13"/>
  <c r="M4" i="13"/>
  <c r="U41" i="12"/>
  <c r="T4" i="12"/>
  <c r="U20" i="12"/>
  <c r="U16" i="12"/>
  <c r="T38" i="12"/>
  <c r="P39" i="12"/>
  <c r="U39" i="12" s="1"/>
  <c r="U14" i="12"/>
  <c r="U42" i="12"/>
  <c r="U3" i="10"/>
  <c r="T41" i="12"/>
  <c r="T42" i="12"/>
  <c r="E106" i="13"/>
  <c r="N106" i="13" s="1"/>
  <c r="N6" i="13"/>
  <c r="M6" i="13"/>
  <c r="T36" i="12"/>
  <c r="K35" i="12"/>
  <c r="U35" i="12" s="1"/>
  <c r="T37" i="12"/>
  <c r="M7" i="13"/>
  <c r="N7" i="13"/>
  <c r="U15" i="12"/>
  <c r="F37" i="12"/>
  <c r="U37" i="12" s="1"/>
  <c r="N5" i="13"/>
  <c r="P19" i="12"/>
  <c r="U19" i="12" s="1"/>
  <c r="T35" i="12"/>
  <c r="T10" i="12"/>
  <c r="P36" i="12"/>
  <c r="T15" i="12"/>
  <c r="T14" i="12"/>
  <c r="P12" i="12"/>
  <c r="U12" i="12" s="1"/>
  <c r="T5" i="12"/>
  <c r="T16" i="12"/>
  <c r="U21" i="12"/>
  <c r="U10" i="12"/>
  <c r="U7" i="11"/>
  <c r="P11" i="11"/>
  <c r="U11" i="11" s="1"/>
  <c r="P4" i="11"/>
  <c r="U4" i="11" s="1"/>
  <c r="P14" i="11"/>
  <c r="U14" i="11" s="1"/>
  <c r="U12" i="11"/>
  <c r="U5" i="11"/>
  <c r="U10" i="11"/>
  <c r="T4" i="11"/>
  <c r="U6" i="11"/>
  <c r="U5" i="12"/>
  <c r="V22" i="3"/>
  <c r="U36" i="1"/>
  <c r="U16" i="1"/>
  <c r="Q19" i="4"/>
  <c r="L19" i="4"/>
  <c r="G19" i="4"/>
  <c r="S37" i="9"/>
  <c r="R8" i="2"/>
  <c r="S8" i="2"/>
  <c r="T8" i="2"/>
  <c r="U8" i="2"/>
  <c r="Q8" i="2"/>
  <c r="L8" i="2"/>
  <c r="G8" i="2"/>
  <c r="Q13" i="8"/>
  <c r="R13" i="8"/>
  <c r="S13" i="8"/>
  <c r="T13" i="8"/>
  <c r="P13" i="8"/>
  <c r="K13" i="8"/>
  <c r="F13" i="8"/>
  <c r="R6" i="2"/>
  <c r="S6" i="2"/>
  <c r="T6" i="2"/>
  <c r="U6" i="2"/>
  <c r="Q6" i="2"/>
  <c r="L6" i="2"/>
  <c r="G6" i="2"/>
  <c r="R7" i="2"/>
  <c r="S7" i="2"/>
  <c r="T7" i="2"/>
  <c r="U7" i="2"/>
  <c r="Q7" i="2"/>
  <c r="L7" i="2"/>
  <c r="G7" i="2"/>
  <c r="R5" i="2"/>
  <c r="S5" i="2"/>
  <c r="T5" i="2"/>
  <c r="U5" i="2"/>
  <c r="Q5" i="2"/>
  <c r="L5" i="2"/>
  <c r="G5" i="2"/>
  <c r="T4" i="9"/>
  <c r="T5" i="9"/>
  <c r="T6" i="9"/>
  <c r="T7" i="9"/>
  <c r="T8" i="9"/>
  <c r="T9" i="9"/>
  <c r="T10" i="9"/>
  <c r="T11" i="9"/>
  <c r="T12" i="9"/>
  <c r="T13" i="9"/>
  <c r="T14" i="9"/>
  <c r="T15" i="9"/>
  <c r="T16" i="9"/>
  <c r="T18" i="9"/>
  <c r="T19" i="9"/>
  <c r="T20" i="9"/>
  <c r="T21" i="9"/>
  <c r="T22" i="9"/>
  <c r="T23" i="9"/>
  <c r="T24" i="9"/>
  <c r="T25" i="9"/>
  <c r="T26" i="9"/>
  <c r="T27" i="9"/>
  <c r="T28" i="9"/>
  <c r="T29" i="9"/>
  <c r="T30" i="9"/>
  <c r="T31" i="9"/>
  <c r="T32" i="9"/>
  <c r="T33" i="9"/>
  <c r="T34" i="9"/>
  <c r="T35" i="9"/>
  <c r="T36" i="9"/>
  <c r="T37" i="9"/>
  <c r="T38" i="9"/>
  <c r="T39" i="9"/>
  <c r="T40" i="9"/>
  <c r="T41" i="9"/>
  <c r="T42" i="9"/>
  <c r="T43" i="9"/>
  <c r="T44" i="9"/>
  <c r="T45" i="9"/>
  <c r="T46" i="9"/>
  <c r="T47" i="9"/>
  <c r="T48" i="9"/>
  <c r="T49" i="9"/>
  <c r="T50" i="9"/>
  <c r="S4" i="9"/>
  <c r="S5" i="9"/>
  <c r="S6" i="9"/>
  <c r="S7" i="9"/>
  <c r="S8" i="9"/>
  <c r="S9" i="9"/>
  <c r="S10" i="9"/>
  <c r="S11" i="9"/>
  <c r="S12" i="9"/>
  <c r="S13" i="9"/>
  <c r="S14" i="9"/>
  <c r="S15" i="9"/>
  <c r="S16" i="9"/>
  <c r="S18" i="9"/>
  <c r="S19" i="9"/>
  <c r="S20" i="9"/>
  <c r="S21" i="9"/>
  <c r="S22" i="9"/>
  <c r="S23" i="9"/>
  <c r="S24" i="9"/>
  <c r="S25" i="9"/>
  <c r="S26" i="9"/>
  <c r="S27" i="9"/>
  <c r="S28" i="9"/>
  <c r="S29" i="9"/>
  <c r="S30" i="9"/>
  <c r="S31" i="9"/>
  <c r="S32" i="9"/>
  <c r="S33" i="9"/>
  <c r="S34" i="9"/>
  <c r="S35" i="9"/>
  <c r="S36" i="9"/>
  <c r="S38" i="9"/>
  <c r="S39" i="9"/>
  <c r="S40" i="9"/>
  <c r="S41" i="9"/>
  <c r="S42" i="9"/>
  <c r="S43" i="9"/>
  <c r="S44" i="9"/>
  <c r="S45" i="9"/>
  <c r="S46" i="9"/>
  <c r="S47" i="9"/>
  <c r="S48" i="9"/>
  <c r="S49" i="9"/>
  <c r="R4" i="9"/>
  <c r="R5" i="9"/>
  <c r="R6" i="9"/>
  <c r="R7" i="9"/>
  <c r="R8" i="9"/>
  <c r="R9" i="9"/>
  <c r="R10" i="9"/>
  <c r="R11" i="9"/>
  <c r="R12" i="9"/>
  <c r="R13" i="9"/>
  <c r="R14" i="9"/>
  <c r="R15" i="9"/>
  <c r="R16" i="9"/>
  <c r="R18" i="9"/>
  <c r="R19" i="9"/>
  <c r="R20" i="9"/>
  <c r="R21" i="9"/>
  <c r="R22" i="9"/>
  <c r="R23" i="9"/>
  <c r="R24" i="9"/>
  <c r="R25" i="9"/>
  <c r="R26" i="9"/>
  <c r="R27" i="9"/>
  <c r="R28" i="9"/>
  <c r="R29" i="9"/>
  <c r="R30" i="9"/>
  <c r="R31" i="9"/>
  <c r="R32" i="9"/>
  <c r="R33" i="9"/>
  <c r="R34" i="9"/>
  <c r="R35" i="9"/>
  <c r="R36" i="9"/>
  <c r="R37" i="9"/>
  <c r="R38" i="9"/>
  <c r="R39" i="9"/>
  <c r="R40" i="9"/>
  <c r="R41" i="9"/>
  <c r="R42" i="9"/>
  <c r="R43" i="9"/>
  <c r="R44" i="9"/>
  <c r="R45" i="9"/>
  <c r="R46" i="9"/>
  <c r="R47" i="9"/>
  <c r="R48" i="9"/>
  <c r="R49" i="9"/>
  <c r="R50" i="9"/>
  <c r="Q4" i="9"/>
  <c r="Q5" i="9"/>
  <c r="Q6" i="9"/>
  <c r="Q7" i="9"/>
  <c r="Q8" i="9"/>
  <c r="Q9" i="9"/>
  <c r="Q10" i="9"/>
  <c r="Q11" i="9"/>
  <c r="Q12" i="9"/>
  <c r="Q13" i="9"/>
  <c r="Q14" i="9"/>
  <c r="Q15" i="9"/>
  <c r="Q16" i="9"/>
  <c r="Q18" i="9"/>
  <c r="Q19" i="9"/>
  <c r="Q20" i="9"/>
  <c r="Q21" i="9"/>
  <c r="Q22" i="9"/>
  <c r="Q23" i="9"/>
  <c r="Q24" i="9"/>
  <c r="Q25" i="9"/>
  <c r="Q26" i="9"/>
  <c r="Q27" i="9"/>
  <c r="Q28" i="9"/>
  <c r="Q29" i="9"/>
  <c r="Q30" i="9"/>
  <c r="Q31" i="9"/>
  <c r="Q32" i="9"/>
  <c r="Q33" i="9"/>
  <c r="Q34" i="9"/>
  <c r="Q35" i="9"/>
  <c r="Q36" i="9"/>
  <c r="Q37" i="9"/>
  <c r="Q38" i="9"/>
  <c r="Q39" i="9"/>
  <c r="Q40" i="9"/>
  <c r="Q41" i="9"/>
  <c r="Q42" i="9"/>
  <c r="Q43" i="9"/>
  <c r="Q44" i="9"/>
  <c r="Q45" i="9"/>
  <c r="Q46" i="9"/>
  <c r="Q47" i="9"/>
  <c r="Q48" i="9"/>
  <c r="Q49" i="9"/>
  <c r="Q50" i="9"/>
  <c r="T3" i="9"/>
  <c r="S3" i="9"/>
  <c r="R3" i="9"/>
  <c r="Q3" i="9"/>
  <c r="T4" i="8"/>
  <c r="T5" i="8"/>
  <c r="T6" i="8"/>
  <c r="T7" i="8"/>
  <c r="T9" i="8"/>
  <c r="T10" i="8"/>
  <c r="T11" i="8"/>
  <c r="T12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T34" i="8"/>
  <c r="T35" i="8"/>
  <c r="T36" i="8"/>
  <c r="T37" i="8"/>
  <c r="T38" i="8"/>
  <c r="T39" i="8"/>
  <c r="T41" i="8"/>
  <c r="T42" i="8"/>
  <c r="T43" i="8"/>
  <c r="T44" i="8"/>
  <c r="T45" i="8"/>
  <c r="T46" i="8"/>
  <c r="S4" i="8"/>
  <c r="S5" i="8"/>
  <c r="S6" i="8"/>
  <c r="S7" i="8"/>
  <c r="S9" i="8"/>
  <c r="S10" i="8"/>
  <c r="S11" i="8"/>
  <c r="S12" i="8"/>
  <c r="S14" i="8"/>
  <c r="S15" i="8"/>
  <c r="S16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S37" i="8"/>
  <c r="S38" i="8"/>
  <c r="S39" i="8"/>
  <c r="S41" i="8"/>
  <c r="S42" i="8"/>
  <c r="S43" i="8"/>
  <c r="S44" i="8"/>
  <c r="S45" i="8"/>
  <c r="S46" i="8"/>
  <c r="R4" i="8"/>
  <c r="R5" i="8"/>
  <c r="R6" i="8"/>
  <c r="R7" i="8"/>
  <c r="R9" i="8"/>
  <c r="R10" i="8"/>
  <c r="R11" i="8"/>
  <c r="R12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1" i="8"/>
  <c r="R42" i="8"/>
  <c r="R43" i="8"/>
  <c r="R44" i="8"/>
  <c r="R45" i="8"/>
  <c r="R46" i="8"/>
  <c r="Q4" i="8"/>
  <c r="Q5" i="8"/>
  <c r="Q6" i="8"/>
  <c r="Q7" i="8"/>
  <c r="Q9" i="8"/>
  <c r="Q10" i="8"/>
  <c r="Q11" i="8"/>
  <c r="Q12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1" i="8"/>
  <c r="Q42" i="8"/>
  <c r="Q43" i="8"/>
  <c r="Q44" i="8"/>
  <c r="Q45" i="8"/>
  <c r="Q46" i="8"/>
  <c r="T3" i="8"/>
  <c r="S3" i="8"/>
  <c r="R3" i="8"/>
  <c r="Q3" i="8"/>
  <c r="U4" i="7"/>
  <c r="U5" i="7"/>
  <c r="U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U36" i="7"/>
  <c r="U37" i="7"/>
  <c r="U38" i="7"/>
  <c r="U39" i="7"/>
  <c r="U40" i="7"/>
  <c r="U41" i="7"/>
  <c r="U42" i="7"/>
  <c r="U43" i="7"/>
  <c r="U44" i="7"/>
  <c r="U45" i="7"/>
  <c r="U46" i="7"/>
  <c r="U47" i="7"/>
  <c r="U48" i="7"/>
  <c r="U49" i="7"/>
  <c r="U50" i="7"/>
  <c r="U51" i="7"/>
  <c r="U52" i="7"/>
  <c r="U53" i="7"/>
  <c r="U54" i="7"/>
  <c r="U55" i="7"/>
  <c r="U56" i="7"/>
  <c r="U57" i="7"/>
  <c r="U58" i="7"/>
  <c r="U59" i="7"/>
  <c r="U60" i="7"/>
  <c r="U61" i="7"/>
  <c r="U62" i="7"/>
  <c r="U63" i="7"/>
  <c r="U64" i="7"/>
  <c r="U65" i="7"/>
  <c r="U66" i="7"/>
  <c r="U67" i="7"/>
  <c r="U68" i="7"/>
  <c r="U69" i="7"/>
  <c r="U70" i="7"/>
  <c r="U71" i="7"/>
  <c r="U72" i="7"/>
  <c r="U73" i="7"/>
  <c r="U74" i="7"/>
  <c r="U75" i="7"/>
  <c r="U76" i="7"/>
  <c r="T4" i="7"/>
  <c r="T5" i="7"/>
  <c r="T6" i="7"/>
  <c r="T7" i="7"/>
  <c r="T8" i="7"/>
  <c r="T9" i="7"/>
  <c r="T10" i="7"/>
  <c r="T11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37" i="7"/>
  <c r="T38" i="7"/>
  <c r="T39" i="7"/>
  <c r="T40" i="7"/>
  <c r="T41" i="7"/>
  <c r="T42" i="7"/>
  <c r="T43" i="7"/>
  <c r="T44" i="7"/>
  <c r="T45" i="7"/>
  <c r="T46" i="7"/>
  <c r="T47" i="7"/>
  <c r="T48" i="7"/>
  <c r="T49" i="7"/>
  <c r="T50" i="7"/>
  <c r="T51" i="7"/>
  <c r="T52" i="7"/>
  <c r="T53" i="7"/>
  <c r="T54" i="7"/>
  <c r="T55" i="7"/>
  <c r="T56" i="7"/>
  <c r="T57" i="7"/>
  <c r="T58" i="7"/>
  <c r="T59" i="7"/>
  <c r="T60" i="7"/>
  <c r="T61" i="7"/>
  <c r="T62" i="7"/>
  <c r="T63" i="7"/>
  <c r="T64" i="7"/>
  <c r="T65" i="7"/>
  <c r="T66" i="7"/>
  <c r="T67" i="7"/>
  <c r="T68" i="7"/>
  <c r="T69" i="7"/>
  <c r="T70" i="7"/>
  <c r="T71" i="7"/>
  <c r="T72" i="7"/>
  <c r="T73" i="7"/>
  <c r="T74" i="7"/>
  <c r="T75" i="7"/>
  <c r="T76" i="7"/>
  <c r="S4" i="7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S48" i="7"/>
  <c r="S49" i="7"/>
  <c r="S50" i="7"/>
  <c r="S51" i="7"/>
  <c r="S52" i="7"/>
  <c r="S53" i="7"/>
  <c r="S54" i="7"/>
  <c r="S55" i="7"/>
  <c r="S56" i="7"/>
  <c r="S57" i="7"/>
  <c r="S58" i="7"/>
  <c r="S59" i="7"/>
  <c r="S60" i="7"/>
  <c r="S61" i="7"/>
  <c r="S62" i="7"/>
  <c r="S63" i="7"/>
  <c r="S64" i="7"/>
  <c r="S65" i="7"/>
  <c r="S66" i="7"/>
  <c r="S67" i="7"/>
  <c r="S68" i="7"/>
  <c r="S69" i="7"/>
  <c r="S70" i="7"/>
  <c r="S71" i="7"/>
  <c r="S72" i="7"/>
  <c r="S73" i="7"/>
  <c r="S74" i="7"/>
  <c r="S75" i="7"/>
  <c r="S76" i="7"/>
  <c r="R4" i="7"/>
  <c r="R5" i="7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65" i="7"/>
  <c r="R66" i="7"/>
  <c r="R67" i="7"/>
  <c r="R68" i="7"/>
  <c r="R69" i="7"/>
  <c r="R70" i="7"/>
  <c r="R71" i="7"/>
  <c r="R72" i="7"/>
  <c r="R73" i="7"/>
  <c r="R74" i="7"/>
  <c r="R75" i="7"/>
  <c r="R76" i="7"/>
  <c r="U3" i="7"/>
  <c r="T3" i="7"/>
  <c r="S3" i="7"/>
  <c r="R3" i="7"/>
  <c r="U4" i="6"/>
  <c r="U5" i="6"/>
  <c r="U6" i="6"/>
  <c r="U7" i="6"/>
  <c r="U8" i="6"/>
  <c r="U9" i="6"/>
  <c r="U10" i="6"/>
  <c r="U11" i="6"/>
  <c r="U12" i="6"/>
  <c r="U13" i="6"/>
  <c r="U14" i="6"/>
  <c r="U15" i="6"/>
  <c r="U16" i="6"/>
  <c r="U17" i="6"/>
  <c r="U18" i="6"/>
  <c r="U19" i="6"/>
  <c r="U20" i="6"/>
  <c r="U21" i="6"/>
  <c r="U25" i="6"/>
  <c r="U26" i="6"/>
  <c r="U27" i="6"/>
  <c r="U29" i="6"/>
  <c r="U31" i="6"/>
  <c r="U32" i="6"/>
  <c r="U33" i="6"/>
  <c r="U34" i="6"/>
  <c r="U35" i="6"/>
  <c r="U36" i="6"/>
  <c r="U37" i="6"/>
  <c r="U38" i="6"/>
  <c r="U39" i="6"/>
  <c r="U40" i="6"/>
  <c r="U41" i="6"/>
  <c r="U42" i="6"/>
  <c r="U43" i="6"/>
  <c r="U44" i="6"/>
  <c r="U45" i="6"/>
  <c r="U46" i="6"/>
  <c r="U60" i="6"/>
  <c r="T4" i="6"/>
  <c r="T5" i="6"/>
  <c r="T6" i="6"/>
  <c r="T7" i="6"/>
  <c r="T8" i="6"/>
  <c r="T9" i="6"/>
  <c r="T10" i="6"/>
  <c r="T11" i="6"/>
  <c r="T12" i="6"/>
  <c r="T13" i="6"/>
  <c r="T14" i="6"/>
  <c r="T15" i="6"/>
  <c r="T16" i="6"/>
  <c r="T17" i="6"/>
  <c r="T18" i="6"/>
  <c r="T19" i="6"/>
  <c r="T20" i="6"/>
  <c r="T21" i="6"/>
  <c r="T25" i="6"/>
  <c r="T26" i="6"/>
  <c r="T27" i="6"/>
  <c r="T29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60" i="6"/>
  <c r="S4" i="6"/>
  <c r="S5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5" i="6"/>
  <c r="S26" i="6"/>
  <c r="S27" i="6"/>
  <c r="S29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60" i="6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5" i="6"/>
  <c r="R26" i="6"/>
  <c r="R27" i="6"/>
  <c r="R29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60" i="6"/>
  <c r="U3" i="6"/>
  <c r="T3" i="6"/>
  <c r="S3" i="6"/>
  <c r="R3" i="6"/>
  <c r="T4" i="5"/>
  <c r="T5" i="5"/>
  <c r="T6" i="5"/>
  <c r="T7" i="5"/>
  <c r="T8" i="5"/>
  <c r="T9" i="5"/>
  <c r="T10" i="5"/>
  <c r="T11" i="5"/>
  <c r="T12" i="5"/>
  <c r="T13" i="5"/>
  <c r="T14" i="5"/>
  <c r="T15" i="5"/>
  <c r="T16" i="5"/>
  <c r="T17" i="5"/>
  <c r="T22" i="5"/>
  <c r="T23" i="5"/>
  <c r="T24" i="5"/>
  <c r="T25" i="5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22" i="5"/>
  <c r="S23" i="5"/>
  <c r="S24" i="5"/>
  <c r="S25" i="5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22" i="5"/>
  <c r="R23" i="5"/>
  <c r="R24" i="5"/>
  <c r="R25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22" i="5"/>
  <c r="Q23" i="5"/>
  <c r="Q24" i="5"/>
  <c r="Q25" i="5"/>
  <c r="Q26" i="5"/>
  <c r="Q33" i="5"/>
  <c r="T3" i="5"/>
  <c r="S3" i="5"/>
  <c r="R3" i="5"/>
  <c r="Q3" i="5"/>
  <c r="U4" i="4"/>
  <c r="U5" i="4"/>
  <c r="U6" i="4"/>
  <c r="U7" i="4"/>
  <c r="U8" i="4"/>
  <c r="U9" i="4"/>
  <c r="U11" i="4"/>
  <c r="U12" i="4"/>
  <c r="U13" i="4"/>
  <c r="U14" i="4"/>
  <c r="U15" i="4"/>
  <c r="U16" i="4"/>
  <c r="U17" i="4"/>
  <c r="U18" i="4"/>
  <c r="T4" i="4"/>
  <c r="T5" i="4"/>
  <c r="T6" i="4"/>
  <c r="T7" i="4"/>
  <c r="T8" i="4"/>
  <c r="T9" i="4"/>
  <c r="T11" i="4"/>
  <c r="T12" i="4"/>
  <c r="T13" i="4"/>
  <c r="T14" i="4"/>
  <c r="T15" i="4"/>
  <c r="T16" i="4"/>
  <c r="T17" i="4"/>
  <c r="T18" i="4"/>
  <c r="S4" i="4"/>
  <c r="S5" i="4"/>
  <c r="S6" i="4"/>
  <c r="S7" i="4"/>
  <c r="S8" i="4"/>
  <c r="S9" i="4"/>
  <c r="S11" i="4"/>
  <c r="S12" i="4"/>
  <c r="S13" i="4"/>
  <c r="S14" i="4"/>
  <c r="S15" i="4"/>
  <c r="S16" i="4"/>
  <c r="S17" i="4"/>
  <c r="S18" i="4"/>
  <c r="R4" i="4"/>
  <c r="R5" i="4"/>
  <c r="R6" i="4"/>
  <c r="R7" i="4"/>
  <c r="R8" i="4"/>
  <c r="R9" i="4"/>
  <c r="R11" i="4"/>
  <c r="R12" i="4"/>
  <c r="R13" i="4"/>
  <c r="R14" i="4"/>
  <c r="R15" i="4"/>
  <c r="R16" i="4"/>
  <c r="R17" i="4"/>
  <c r="R18" i="4"/>
  <c r="U3" i="4"/>
  <c r="T3" i="4"/>
  <c r="S3" i="4"/>
  <c r="R3" i="4"/>
  <c r="U4" i="3"/>
  <c r="U5" i="3"/>
  <c r="U6" i="3"/>
  <c r="U7" i="3"/>
  <c r="U9" i="3"/>
  <c r="U10" i="3"/>
  <c r="U11" i="3"/>
  <c r="U12" i="3"/>
  <c r="U13" i="3"/>
  <c r="U14" i="3"/>
  <c r="U15" i="3"/>
  <c r="U16" i="3"/>
  <c r="U17" i="3"/>
  <c r="U18" i="3"/>
  <c r="U19" i="3"/>
  <c r="U20" i="3"/>
  <c r="U3" i="3"/>
  <c r="T4" i="3"/>
  <c r="T5" i="3"/>
  <c r="T6" i="3"/>
  <c r="T7" i="3"/>
  <c r="T9" i="3"/>
  <c r="T10" i="3"/>
  <c r="T11" i="3"/>
  <c r="T12" i="3"/>
  <c r="T13" i="3"/>
  <c r="T14" i="3"/>
  <c r="T15" i="3"/>
  <c r="T16" i="3"/>
  <c r="T17" i="3"/>
  <c r="T18" i="3"/>
  <c r="T19" i="3"/>
  <c r="T20" i="3"/>
  <c r="S4" i="3"/>
  <c r="S5" i="3"/>
  <c r="S6" i="3"/>
  <c r="S7" i="3"/>
  <c r="S9" i="3"/>
  <c r="S10" i="3"/>
  <c r="S11" i="3"/>
  <c r="S12" i="3"/>
  <c r="S13" i="3"/>
  <c r="S14" i="3"/>
  <c r="S15" i="3"/>
  <c r="S16" i="3"/>
  <c r="S17" i="3"/>
  <c r="S18" i="3"/>
  <c r="S19" i="3"/>
  <c r="S20" i="3"/>
  <c r="R4" i="3"/>
  <c r="R5" i="3"/>
  <c r="R6" i="3"/>
  <c r="R7" i="3"/>
  <c r="R9" i="3"/>
  <c r="R10" i="3"/>
  <c r="R11" i="3"/>
  <c r="R12" i="3"/>
  <c r="R13" i="3"/>
  <c r="R14" i="3"/>
  <c r="R15" i="3"/>
  <c r="R16" i="3"/>
  <c r="R17" i="3"/>
  <c r="R18" i="3"/>
  <c r="R19" i="3"/>
  <c r="R20" i="3"/>
  <c r="T3" i="3"/>
  <c r="S3" i="3"/>
  <c r="R3" i="3"/>
  <c r="U4" i="2"/>
  <c r="U9" i="2"/>
  <c r="U10" i="2"/>
  <c r="U12" i="2"/>
  <c r="U13" i="2"/>
  <c r="U14" i="2"/>
  <c r="U15" i="2"/>
  <c r="U16" i="2"/>
  <c r="T4" i="2"/>
  <c r="T9" i="2"/>
  <c r="T10" i="2"/>
  <c r="T12" i="2"/>
  <c r="T13" i="2"/>
  <c r="T14" i="2"/>
  <c r="T15" i="2"/>
  <c r="T16" i="2"/>
  <c r="S4" i="2"/>
  <c r="S9" i="2"/>
  <c r="S10" i="2"/>
  <c r="S12" i="2"/>
  <c r="S13" i="2"/>
  <c r="S14" i="2"/>
  <c r="S15" i="2"/>
  <c r="S16" i="2"/>
  <c r="R4" i="2"/>
  <c r="R9" i="2"/>
  <c r="R10" i="2"/>
  <c r="R12" i="2"/>
  <c r="R13" i="2"/>
  <c r="R14" i="2"/>
  <c r="R15" i="2"/>
  <c r="R16" i="2"/>
  <c r="U3" i="2"/>
  <c r="T3" i="2"/>
  <c r="S3" i="2"/>
  <c r="R3" i="2"/>
  <c r="U4" i="1"/>
  <c r="U5" i="1"/>
  <c r="U6" i="1"/>
  <c r="U8" i="1"/>
  <c r="U9" i="1"/>
  <c r="U10" i="1"/>
  <c r="U11" i="1"/>
  <c r="U12" i="1"/>
  <c r="U13" i="1"/>
  <c r="U14" i="1"/>
  <c r="U15" i="1"/>
  <c r="U17" i="1"/>
  <c r="U18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7" i="1"/>
  <c r="U38" i="1"/>
  <c r="U39" i="1"/>
  <c r="U40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20" i="1"/>
  <c r="T21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U3" i="1"/>
  <c r="T3" i="1"/>
  <c r="S3" i="1"/>
  <c r="R3" i="1"/>
  <c r="A37" i="1" l="1"/>
  <c r="A42" i="1"/>
  <c r="U36" i="12"/>
  <c r="U13" i="8"/>
  <c r="V19" i="4"/>
  <c r="V7" i="2"/>
  <c r="V6" i="2"/>
  <c r="V8" i="2"/>
  <c r="V5" i="2"/>
  <c r="T22" i="1"/>
  <c r="A38" i="1" l="1"/>
  <c r="A43" i="1"/>
  <c r="Q33" i="1"/>
  <c r="Q18" i="3"/>
  <c r="Q19" i="3"/>
  <c r="Q20" i="3"/>
  <c r="L18" i="3"/>
  <c r="L19" i="3"/>
  <c r="L20" i="3"/>
  <c r="G18" i="3"/>
  <c r="G19" i="3"/>
  <c r="G20" i="3"/>
  <c r="P19" i="8"/>
  <c r="K19" i="8"/>
  <c r="F19" i="8"/>
  <c r="F4" i="9"/>
  <c r="U4" i="9" s="1"/>
  <c r="F5" i="9"/>
  <c r="U5" i="9" s="1"/>
  <c r="F6" i="9"/>
  <c r="U6" i="9" s="1"/>
  <c r="F7" i="9"/>
  <c r="U7" i="9" s="1"/>
  <c r="F8" i="9"/>
  <c r="U8" i="9" s="1"/>
  <c r="F9" i="9"/>
  <c r="U9" i="9" s="1"/>
  <c r="F10" i="9"/>
  <c r="U10" i="9" s="1"/>
  <c r="F11" i="9"/>
  <c r="U11" i="9" s="1"/>
  <c r="F12" i="9"/>
  <c r="U12" i="9" s="1"/>
  <c r="F13" i="9"/>
  <c r="U13" i="9" s="1"/>
  <c r="F14" i="9"/>
  <c r="U14" i="9" s="1"/>
  <c r="F15" i="9"/>
  <c r="U15" i="9" s="1"/>
  <c r="F16" i="9"/>
  <c r="U16" i="9" s="1"/>
  <c r="F18" i="9"/>
  <c r="U18" i="9" s="1"/>
  <c r="F19" i="9"/>
  <c r="U19" i="9" s="1"/>
  <c r="F20" i="9"/>
  <c r="U20" i="9" s="1"/>
  <c r="F21" i="9"/>
  <c r="U21" i="9" s="1"/>
  <c r="F22" i="9"/>
  <c r="U22" i="9" s="1"/>
  <c r="F23" i="9"/>
  <c r="U23" i="9" s="1"/>
  <c r="F24" i="9"/>
  <c r="U24" i="9" s="1"/>
  <c r="F25" i="9"/>
  <c r="U25" i="9" s="1"/>
  <c r="F26" i="9"/>
  <c r="U26" i="9" s="1"/>
  <c r="F27" i="9"/>
  <c r="U27" i="9" s="1"/>
  <c r="F28" i="9"/>
  <c r="U28" i="9" s="1"/>
  <c r="F29" i="9"/>
  <c r="U29" i="9" s="1"/>
  <c r="F30" i="9"/>
  <c r="U30" i="9" s="1"/>
  <c r="F31" i="9"/>
  <c r="U31" i="9" s="1"/>
  <c r="F32" i="9"/>
  <c r="U32" i="9" s="1"/>
  <c r="F33" i="9"/>
  <c r="U33" i="9" s="1"/>
  <c r="F34" i="9"/>
  <c r="U34" i="9" s="1"/>
  <c r="F35" i="9"/>
  <c r="U35" i="9" s="1"/>
  <c r="F36" i="9"/>
  <c r="U36" i="9" s="1"/>
  <c r="F37" i="9"/>
  <c r="U37" i="9" s="1"/>
  <c r="F38" i="9"/>
  <c r="U38" i="9" s="1"/>
  <c r="F39" i="9"/>
  <c r="U39" i="9" s="1"/>
  <c r="F40" i="9"/>
  <c r="U40" i="9" s="1"/>
  <c r="F41" i="9"/>
  <c r="U41" i="9" s="1"/>
  <c r="F42" i="9"/>
  <c r="U42" i="9" s="1"/>
  <c r="F43" i="9"/>
  <c r="U43" i="9" s="1"/>
  <c r="F44" i="9"/>
  <c r="U44" i="9" s="1"/>
  <c r="F45" i="9"/>
  <c r="F46" i="9"/>
  <c r="U46" i="9" s="1"/>
  <c r="F47" i="9"/>
  <c r="U47" i="9" s="1"/>
  <c r="F48" i="9"/>
  <c r="U48" i="9" s="1"/>
  <c r="F49" i="9"/>
  <c r="U49" i="9" s="1"/>
  <c r="F50" i="9"/>
  <c r="U50" i="9" s="1"/>
  <c r="F3" i="9"/>
  <c r="U3" i="9" s="1"/>
  <c r="P4" i="8"/>
  <c r="P5" i="8"/>
  <c r="P6" i="8"/>
  <c r="P7" i="8"/>
  <c r="P9" i="8"/>
  <c r="P10" i="8"/>
  <c r="P11" i="8"/>
  <c r="P12" i="8"/>
  <c r="P14" i="8"/>
  <c r="P15" i="8"/>
  <c r="P16" i="8"/>
  <c r="P17" i="8"/>
  <c r="P18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37" i="8"/>
  <c r="P38" i="8"/>
  <c r="P39" i="8"/>
  <c r="P41" i="8"/>
  <c r="P42" i="8"/>
  <c r="P43" i="8"/>
  <c r="P44" i="8"/>
  <c r="P45" i="8"/>
  <c r="P46" i="8"/>
  <c r="P3" i="8"/>
  <c r="K4" i="8"/>
  <c r="K5" i="8"/>
  <c r="K6" i="8"/>
  <c r="K7" i="8"/>
  <c r="K9" i="8"/>
  <c r="K10" i="8"/>
  <c r="K11" i="8"/>
  <c r="K12" i="8"/>
  <c r="K14" i="8"/>
  <c r="K15" i="8"/>
  <c r="K16" i="8"/>
  <c r="K17" i="8"/>
  <c r="K18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1" i="8"/>
  <c r="K42" i="8"/>
  <c r="K43" i="8"/>
  <c r="K44" i="8"/>
  <c r="K45" i="8"/>
  <c r="K46" i="8"/>
  <c r="F4" i="8"/>
  <c r="F5" i="8"/>
  <c r="F6" i="8"/>
  <c r="F7" i="8"/>
  <c r="F9" i="8"/>
  <c r="F10" i="8"/>
  <c r="F11" i="8"/>
  <c r="F12" i="8"/>
  <c r="F14" i="8"/>
  <c r="F15" i="8"/>
  <c r="F16" i="8"/>
  <c r="F17" i="8"/>
  <c r="F18" i="8"/>
  <c r="F20" i="8"/>
  <c r="F21" i="8"/>
  <c r="U21" i="8" s="1"/>
  <c r="F22" i="8"/>
  <c r="F23" i="8"/>
  <c r="F24" i="8"/>
  <c r="F25" i="8"/>
  <c r="U25" i="8" s="1"/>
  <c r="F26" i="8"/>
  <c r="F27" i="8"/>
  <c r="F28" i="8"/>
  <c r="U28" i="8" s="1"/>
  <c r="F29" i="8"/>
  <c r="U29" i="8" s="1"/>
  <c r="F30" i="8"/>
  <c r="F31" i="8"/>
  <c r="F32" i="8"/>
  <c r="F33" i="8"/>
  <c r="U33" i="8" s="1"/>
  <c r="F34" i="8"/>
  <c r="F35" i="8"/>
  <c r="U35" i="8" s="1"/>
  <c r="F36" i="8"/>
  <c r="U36" i="8" s="1"/>
  <c r="F37" i="8"/>
  <c r="U37" i="8" s="1"/>
  <c r="F38" i="8"/>
  <c r="F39" i="8"/>
  <c r="F41" i="8"/>
  <c r="U41" i="8" s="1"/>
  <c r="F42" i="8"/>
  <c r="U42" i="8" s="1"/>
  <c r="F43" i="8"/>
  <c r="F44" i="8"/>
  <c r="F45" i="8"/>
  <c r="F46" i="8"/>
  <c r="U46" i="8" s="1"/>
  <c r="K3" i="8"/>
  <c r="F3" i="8"/>
  <c r="Q4" i="7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7" i="7"/>
  <c r="Q38" i="7"/>
  <c r="Q39" i="7"/>
  <c r="Q40" i="7"/>
  <c r="Q41" i="7"/>
  <c r="Q42" i="7"/>
  <c r="Q43" i="7"/>
  <c r="Q44" i="7"/>
  <c r="Q45" i="7"/>
  <c r="Q46" i="7"/>
  <c r="Q47" i="7"/>
  <c r="Q48" i="7"/>
  <c r="Q49" i="7"/>
  <c r="Q50" i="7"/>
  <c r="Q51" i="7"/>
  <c r="Q52" i="7"/>
  <c r="Q53" i="7"/>
  <c r="Q54" i="7"/>
  <c r="Q55" i="7"/>
  <c r="Q56" i="7"/>
  <c r="Q57" i="7"/>
  <c r="Q58" i="7"/>
  <c r="Q59" i="7"/>
  <c r="Q60" i="7"/>
  <c r="Q61" i="7"/>
  <c r="Q62" i="7"/>
  <c r="Q63" i="7"/>
  <c r="Q64" i="7"/>
  <c r="Q65" i="7"/>
  <c r="Q66" i="7"/>
  <c r="Q67" i="7"/>
  <c r="Q68" i="7"/>
  <c r="Q69" i="7"/>
  <c r="Q70" i="7"/>
  <c r="Q71" i="7"/>
  <c r="Q72" i="7"/>
  <c r="Q73" i="7"/>
  <c r="Q74" i="7"/>
  <c r="Q75" i="7"/>
  <c r="Q76" i="7"/>
  <c r="Q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L4" i="7"/>
  <c r="L5" i="7"/>
  <c r="L6" i="7"/>
  <c r="L7" i="7"/>
  <c r="L8" i="7"/>
  <c r="L9" i="7"/>
  <c r="L10" i="7"/>
  <c r="V10" i="7" s="1"/>
  <c r="L11" i="7"/>
  <c r="L12" i="7"/>
  <c r="L13" i="7"/>
  <c r="L14" i="7"/>
  <c r="L15" i="7"/>
  <c r="L16" i="7"/>
  <c r="L17" i="7"/>
  <c r="L18" i="7"/>
  <c r="V18" i="7" s="1"/>
  <c r="L19" i="7"/>
  <c r="L20" i="7"/>
  <c r="L21" i="7"/>
  <c r="L22" i="7"/>
  <c r="L23" i="7"/>
  <c r="L24" i="7"/>
  <c r="L25" i="7"/>
  <c r="L26" i="7"/>
  <c r="L27" i="7"/>
  <c r="L28" i="7"/>
  <c r="L29" i="7"/>
  <c r="L30" i="7"/>
  <c r="V30" i="7" s="1"/>
  <c r="L31" i="7"/>
  <c r="L32" i="7"/>
  <c r="L33" i="7"/>
  <c r="L34" i="7"/>
  <c r="L35" i="7"/>
  <c r="L36" i="7"/>
  <c r="L37" i="7"/>
  <c r="L38" i="7"/>
  <c r="V38" i="7" s="1"/>
  <c r="L39" i="7"/>
  <c r="L40" i="7"/>
  <c r="L41" i="7"/>
  <c r="L42" i="7"/>
  <c r="L43" i="7"/>
  <c r="L44" i="7"/>
  <c r="L45" i="7"/>
  <c r="L46" i="7"/>
  <c r="V46" i="7" s="1"/>
  <c r="L47" i="7"/>
  <c r="L48" i="7"/>
  <c r="L49" i="7"/>
  <c r="L50" i="7"/>
  <c r="L51" i="7"/>
  <c r="L52" i="7"/>
  <c r="L53" i="7"/>
  <c r="L54" i="7"/>
  <c r="V54" i="7" s="1"/>
  <c r="L55" i="7"/>
  <c r="L56" i="7"/>
  <c r="L57" i="7"/>
  <c r="L58" i="7"/>
  <c r="L59" i="7"/>
  <c r="L60" i="7"/>
  <c r="L61" i="7"/>
  <c r="L62" i="7"/>
  <c r="V62" i="7" s="1"/>
  <c r="L63" i="7"/>
  <c r="L64" i="7"/>
  <c r="L65" i="7"/>
  <c r="L66" i="7"/>
  <c r="V66" i="7" s="1"/>
  <c r="L67" i="7"/>
  <c r="L68" i="7"/>
  <c r="L69" i="7"/>
  <c r="L70" i="7"/>
  <c r="L71" i="7"/>
  <c r="L72" i="7"/>
  <c r="L73" i="7"/>
  <c r="L74" i="7"/>
  <c r="V74" i="7" s="1"/>
  <c r="L75" i="7"/>
  <c r="L76" i="7"/>
  <c r="L3" i="7"/>
  <c r="G3" i="7"/>
  <c r="V3" i="7" s="1"/>
  <c r="Q4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5" i="6"/>
  <c r="Q26" i="6"/>
  <c r="Q27" i="6"/>
  <c r="Q29" i="6"/>
  <c r="Q31" i="6"/>
  <c r="Q32" i="6"/>
  <c r="Q33" i="6"/>
  <c r="Q34" i="6"/>
  <c r="Q35" i="6"/>
  <c r="Q36" i="6"/>
  <c r="Q37" i="6"/>
  <c r="Q38" i="6"/>
  <c r="Q39" i="6"/>
  <c r="Q40" i="6"/>
  <c r="Q41" i="6"/>
  <c r="Q42" i="6"/>
  <c r="Q44" i="6"/>
  <c r="Q45" i="6"/>
  <c r="Q46" i="6"/>
  <c r="Q60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5" i="6"/>
  <c r="L26" i="6"/>
  <c r="L27" i="6"/>
  <c r="L29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60" i="6"/>
  <c r="G4" i="6"/>
  <c r="G5" i="6"/>
  <c r="G6" i="6"/>
  <c r="G7" i="6"/>
  <c r="V7" i="6" s="1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5" i="6"/>
  <c r="G26" i="6"/>
  <c r="G27" i="6"/>
  <c r="G29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60" i="6"/>
  <c r="Q3" i="6"/>
  <c r="L3" i="6"/>
  <c r="G3" i="6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22" i="5"/>
  <c r="P23" i="5"/>
  <c r="P24" i="5"/>
  <c r="P25" i="5"/>
  <c r="P26" i="5"/>
  <c r="P3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22" i="5"/>
  <c r="K23" i="5"/>
  <c r="K24" i="5"/>
  <c r="K25" i="5"/>
  <c r="K26" i="5"/>
  <c r="K33" i="5"/>
  <c r="F4" i="5"/>
  <c r="F5" i="5"/>
  <c r="F6" i="5"/>
  <c r="F7" i="5"/>
  <c r="F8" i="5"/>
  <c r="F9" i="5"/>
  <c r="F10" i="5"/>
  <c r="U10" i="5" s="1"/>
  <c r="F11" i="5"/>
  <c r="U11" i="5" s="1"/>
  <c r="F12" i="5"/>
  <c r="U12" i="5" s="1"/>
  <c r="F13" i="5"/>
  <c r="F14" i="5"/>
  <c r="F15" i="5"/>
  <c r="F16" i="5"/>
  <c r="F17" i="5"/>
  <c r="F22" i="5"/>
  <c r="U22" i="5" s="1"/>
  <c r="F23" i="5"/>
  <c r="F24" i="5"/>
  <c r="F25" i="5"/>
  <c r="F26" i="5"/>
  <c r="F33" i="5"/>
  <c r="P3" i="5"/>
  <c r="K3" i="5"/>
  <c r="F3" i="5"/>
  <c r="Q4" i="4"/>
  <c r="Q5" i="4"/>
  <c r="Q6" i="4"/>
  <c r="Q7" i="4"/>
  <c r="Q8" i="4"/>
  <c r="Q9" i="4"/>
  <c r="Q11" i="4"/>
  <c r="Q12" i="4"/>
  <c r="Q13" i="4"/>
  <c r="Q14" i="4"/>
  <c r="Q15" i="4"/>
  <c r="Q16" i="4"/>
  <c r="Q17" i="4"/>
  <c r="Q18" i="4"/>
  <c r="L4" i="4"/>
  <c r="L5" i="4"/>
  <c r="L6" i="4"/>
  <c r="L7" i="4"/>
  <c r="L9" i="4"/>
  <c r="L11" i="4"/>
  <c r="L12" i="4"/>
  <c r="L13" i="4"/>
  <c r="L14" i="4"/>
  <c r="L15" i="4"/>
  <c r="L16" i="4"/>
  <c r="L17" i="4"/>
  <c r="L18" i="4"/>
  <c r="Q3" i="4"/>
  <c r="L3" i="4"/>
  <c r="G4" i="4"/>
  <c r="G5" i="4"/>
  <c r="G6" i="4"/>
  <c r="G7" i="4"/>
  <c r="G8" i="4"/>
  <c r="G9" i="4"/>
  <c r="G11" i="4"/>
  <c r="G12" i="4"/>
  <c r="G13" i="4"/>
  <c r="G14" i="4"/>
  <c r="G15" i="4"/>
  <c r="G16" i="4"/>
  <c r="G17" i="4"/>
  <c r="G18" i="4"/>
  <c r="G3" i="4"/>
  <c r="Q4" i="3"/>
  <c r="Q5" i="3"/>
  <c r="Q6" i="3"/>
  <c r="Q7" i="3"/>
  <c r="Q9" i="3"/>
  <c r="Q10" i="3"/>
  <c r="Q11" i="3"/>
  <c r="Q12" i="3"/>
  <c r="Q13" i="3"/>
  <c r="Q14" i="3"/>
  <c r="Q15" i="3"/>
  <c r="Q16" i="3"/>
  <c r="Q17" i="3"/>
  <c r="Q3" i="3"/>
  <c r="L4" i="3"/>
  <c r="L5" i="3"/>
  <c r="L6" i="3"/>
  <c r="L7" i="3"/>
  <c r="L9" i="3"/>
  <c r="L10" i="3"/>
  <c r="L11" i="3"/>
  <c r="L12" i="3"/>
  <c r="L13" i="3"/>
  <c r="L14" i="3"/>
  <c r="L15" i="3"/>
  <c r="L16" i="3"/>
  <c r="L17" i="3"/>
  <c r="L3" i="3"/>
  <c r="G3" i="3"/>
  <c r="G4" i="3"/>
  <c r="G5" i="3"/>
  <c r="G6" i="3"/>
  <c r="G7" i="3"/>
  <c r="G9" i="3"/>
  <c r="G10" i="3"/>
  <c r="G11" i="3"/>
  <c r="G12" i="3"/>
  <c r="G13" i="3"/>
  <c r="G14" i="3"/>
  <c r="G15" i="3"/>
  <c r="G16" i="3"/>
  <c r="G17" i="3"/>
  <c r="Q4" i="2"/>
  <c r="Q9" i="2"/>
  <c r="Q10" i="2"/>
  <c r="Q12" i="2"/>
  <c r="Q13" i="2"/>
  <c r="Q14" i="2"/>
  <c r="Q15" i="2"/>
  <c r="Q16" i="2"/>
  <c r="Q3" i="2"/>
  <c r="L4" i="2"/>
  <c r="L9" i="2"/>
  <c r="L10" i="2"/>
  <c r="L12" i="2"/>
  <c r="L13" i="2"/>
  <c r="L14" i="2"/>
  <c r="L15" i="2"/>
  <c r="L16" i="2"/>
  <c r="L3" i="2"/>
  <c r="Q4" i="1"/>
  <c r="Q5" i="1"/>
  <c r="Q6" i="1"/>
  <c r="Q8" i="1"/>
  <c r="Q9" i="1"/>
  <c r="Q10" i="1"/>
  <c r="Q11" i="1"/>
  <c r="Q12" i="1"/>
  <c r="Q13" i="1"/>
  <c r="Q14" i="1"/>
  <c r="Q15" i="1"/>
  <c r="Q16" i="1"/>
  <c r="Q17" i="1"/>
  <c r="Q18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4" i="1"/>
  <c r="Q35" i="1"/>
  <c r="Q36" i="1"/>
  <c r="Q37" i="1"/>
  <c r="Q38" i="1"/>
  <c r="Q39" i="1"/>
  <c r="Q40" i="1"/>
  <c r="Q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V37" i="1" s="1"/>
  <c r="G38" i="1"/>
  <c r="G39" i="1"/>
  <c r="V39" i="1" s="1"/>
  <c r="G40" i="1"/>
  <c r="G3" i="1"/>
  <c r="V20" i="3" l="1"/>
  <c r="V14" i="3"/>
  <c r="V12" i="3"/>
  <c r="V5" i="3"/>
  <c r="A39" i="1"/>
  <c r="A44" i="1"/>
  <c r="U16" i="8"/>
  <c r="V3" i="1"/>
  <c r="U5" i="8"/>
  <c r="V26" i="6"/>
  <c r="V35" i="1"/>
  <c r="U9" i="8"/>
  <c r="V28" i="1"/>
  <c r="U6" i="8"/>
  <c r="U39" i="8"/>
  <c r="V23" i="1"/>
  <c r="V14" i="1"/>
  <c r="V10" i="1"/>
  <c r="V26" i="1"/>
  <c r="V13" i="1"/>
  <c r="V17" i="1"/>
  <c r="V9" i="1"/>
  <c r="U44" i="8"/>
  <c r="U7" i="5"/>
  <c r="U6" i="5"/>
  <c r="V3" i="3"/>
  <c r="V19" i="3"/>
  <c r="V15" i="3"/>
  <c r="V29" i="1"/>
  <c r="V25" i="1"/>
  <c r="V21" i="1"/>
  <c r="V8" i="1"/>
  <c r="V32" i="1"/>
  <c r="V24" i="1"/>
  <c r="V17" i="3"/>
  <c r="V13" i="3"/>
  <c r="V4" i="3"/>
  <c r="U45" i="8"/>
  <c r="V31" i="1"/>
  <c r="V9" i="3"/>
  <c r="V11" i="3"/>
  <c r="V16" i="3"/>
  <c r="V75" i="7"/>
  <c r="V71" i="7"/>
  <c r="V67" i="7"/>
  <c r="V55" i="7"/>
  <c r="V51" i="7"/>
  <c r="V47" i="7"/>
  <c r="V43" i="7"/>
  <c r="V39" i="7"/>
  <c r="V35" i="7"/>
  <c r="V31" i="7"/>
  <c r="V27" i="7"/>
  <c r="V23" i="7"/>
  <c r="V15" i="7"/>
  <c r="V11" i="7"/>
  <c r="V7" i="7"/>
  <c r="V40" i="1"/>
  <c r="U4" i="5"/>
  <c r="U11" i="8"/>
  <c r="V44" i="6"/>
  <c r="V25" i="6"/>
  <c r="V14" i="6"/>
  <c r="V10" i="6"/>
  <c r="V6" i="6"/>
  <c r="V70" i="7"/>
  <c r="V58" i="7"/>
  <c r="V50" i="7"/>
  <c r="V42" i="7"/>
  <c r="V34" i="7"/>
  <c r="V26" i="7"/>
  <c r="V14" i="7"/>
  <c r="V6" i="7"/>
  <c r="V63" i="7"/>
  <c r="V22" i="7"/>
  <c r="V73" i="7"/>
  <c r="V69" i="7"/>
  <c r="V65" i="7"/>
  <c r="V61" i="7"/>
  <c r="V57" i="7"/>
  <c r="V49" i="7"/>
  <c r="V45" i="7"/>
  <c r="V41" i="7"/>
  <c r="V37" i="7"/>
  <c r="V33" i="7"/>
  <c r="V29" i="7"/>
  <c r="V21" i="7"/>
  <c r="V17" i="7"/>
  <c r="V9" i="7"/>
  <c r="V5" i="7"/>
  <c r="V59" i="7"/>
  <c r="V76" i="7"/>
  <c r="V68" i="7"/>
  <c r="V64" i="7"/>
  <c r="V60" i="7"/>
  <c r="V56" i="7"/>
  <c r="V52" i="7"/>
  <c r="V44" i="7"/>
  <c r="V40" i="7"/>
  <c r="V36" i="7"/>
  <c r="V32" i="7"/>
  <c r="V28" i="7"/>
  <c r="V24" i="7"/>
  <c r="V16" i="7"/>
  <c r="V12" i="7"/>
  <c r="V8" i="7"/>
  <c r="V4" i="7"/>
  <c r="U33" i="5"/>
  <c r="U9" i="5"/>
  <c r="U5" i="5"/>
  <c r="V7" i="4"/>
  <c r="V17" i="4"/>
  <c r="V13" i="4"/>
  <c r="V9" i="4"/>
  <c r="V5" i="4"/>
  <c r="U23" i="5"/>
  <c r="V6" i="3"/>
  <c r="V7" i="3"/>
  <c r="V38" i="6"/>
  <c r="V29" i="6"/>
  <c r="V13" i="6"/>
  <c r="V43" i="6"/>
  <c r="V41" i="6"/>
  <c r="V37" i="6"/>
  <c r="V27" i="6"/>
  <c r="V20" i="6"/>
  <c r="V12" i="6"/>
  <c r="V4" i="6"/>
  <c r="V40" i="6"/>
  <c r="V15" i="6"/>
  <c r="V46" i="6"/>
  <c r="V42" i="6"/>
  <c r="V21" i="6"/>
  <c r="V5" i="6"/>
  <c r="V8" i="6"/>
  <c r="V31" i="6"/>
  <c r="V34" i="6"/>
  <c r="V9" i="6"/>
  <c r="V11" i="6"/>
  <c r="V3" i="6"/>
  <c r="V16" i="6"/>
  <c r="V35" i="6"/>
  <c r="U3" i="8"/>
  <c r="U24" i="8"/>
  <c r="U27" i="8"/>
  <c r="V33" i="6"/>
  <c r="V32" i="6"/>
  <c r="V36" i="6"/>
  <c r="V30" i="1"/>
  <c r="U20" i="8"/>
  <c r="U14" i="5"/>
  <c r="U13" i="5"/>
  <c r="V45" i="6"/>
  <c r="V18" i="6"/>
  <c r="V60" i="6"/>
  <c r="V8" i="4"/>
  <c r="U25" i="5"/>
  <c r="V27" i="1"/>
  <c r="U15" i="5"/>
  <c r="V39" i="6"/>
  <c r="V18" i="3"/>
  <c r="V53" i="7"/>
  <c r="U24" i="5"/>
  <c r="V4" i="4"/>
  <c r="V3" i="4"/>
  <c r="V16" i="4"/>
  <c r="V12" i="4"/>
  <c r="V18" i="4"/>
  <c r="V14" i="4"/>
  <c r="V11" i="4"/>
  <c r="V6" i="4"/>
  <c r="V15" i="4"/>
  <c r="V48" i="7"/>
  <c r="V13" i="7"/>
  <c r="V17" i="6"/>
  <c r="V19" i="6"/>
  <c r="U45" i="9"/>
  <c r="V72" i="7"/>
  <c r="V19" i="7"/>
  <c r="V10" i="3"/>
  <c r="V16" i="1"/>
  <c r="V33" i="1"/>
  <c r="V20" i="1"/>
  <c r="V11" i="1"/>
  <c r="V38" i="1"/>
  <c r="V36" i="1"/>
  <c r="V18" i="1"/>
  <c r="V5" i="1"/>
  <c r="Q7" i="1"/>
  <c r="V7" i="1" s="1"/>
  <c r="U7" i="1"/>
  <c r="V12" i="1"/>
  <c r="V4" i="1"/>
  <c r="V15" i="1"/>
  <c r="V6" i="1"/>
  <c r="U31" i="8"/>
  <c r="U14" i="8"/>
  <c r="U32" i="8"/>
  <c r="U15" i="8"/>
  <c r="U19" i="8"/>
  <c r="U43" i="8"/>
  <c r="U38" i="8"/>
  <c r="U34" i="8"/>
  <c r="U30" i="8"/>
  <c r="U26" i="8"/>
  <c r="U22" i="8"/>
  <c r="U17" i="8"/>
  <c r="U12" i="8"/>
  <c r="U7" i="8"/>
  <c r="U10" i="8"/>
  <c r="U23" i="8"/>
  <c r="U18" i="8"/>
  <c r="U4" i="8"/>
  <c r="V34" i="1"/>
  <c r="V22" i="1"/>
  <c r="V20" i="7"/>
  <c r="U26" i="5"/>
  <c r="V25" i="7"/>
  <c r="U8" i="5"/>
  <c r="U17" i="5"/>
  <c r="U3" i="5"/>
  <c r="U16" i="5"/>
  <c r="G4" i="2"/>
  <c r="V4" i="2" s="1"/>
  <c r="G9" i="2"/>
  <c r="V9" i="2" s="1"/>
  <c r="G10" i="2"/>
  <c r="V10" i="2" s="1"/>
  <c r="G12" i="2"/>
  <c r="V12" i="2" s="1"/>
  <c r="G13" i="2"/>
  <c r="V13" i="2" s="1"/>
  <c r="G14" i="2"/>
  <c r="V14" i="2" s="1"/>
  <c r="G15" i="2"/>
  <c r="V15" i="2" s="1"/>
  <c r="G16" i="2"/>
  <c r="V16" i="2" s="1"/>
  <c r="G3" i="2"/>
  <c r="V3" i="2" s="1"/>
  <c r="T13" i="12"/>
  <c r="P13" i="12"/>
  <c r="U13" i="12" s="1"/>
  <c r="A40" i="1" l="1"/>
  <c r="A46" i="1" s="1"/>
  <c r="A45" i="1"/>
</calcChain>
</file>

<file path=xl/sharedStrings.xml><?xml version="1.0" encoding="utf-8"?>
<sst xmlns="http://schemas.openxmlformats.org/spreadsheetml/2006/main" count="1390" uniqueCount="924">
  <si>
    <t>3</t>
  </si>
  <si>
    <t>NO#</t>
  </si>
  <si>
    <t>ITEM</t>
  </si>
  <si>
    <t>KN</t>
  </si>
  <si>
    <t>FS</t>
  </si>
  <si>
    <t>DS</t>
  </si>
  <si>
    <t>MS</t>
  </si>
  <si>
    <t>2</t>
  </si>
  <si>
    <t>1</t>
  </si>
  <si>
    <t>7</t>
  </si>
  <si>
    <t>4</t>
  </si>
  <si>
    <t>SHOWER CABIN:8001-C</t>
  </si>
  <si>
    <t>SHOWER CABIN 401</t>
  </si>
  <si>
    <t>SHOWER CABIN:49*49</t>
  </si>
  <si>
    <t>SHOWER CABIN:067</t>
  </si>
  <si>
    <t>SHOWER CABIN:2012</t>
  </si>
  <si>
    <t>SHOWER CABIN:P004</t>
  </si>
  <si>
    <t>HOOD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</si>
  <si>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</si>
  <si>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</si>
  <si>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</si>
  <si>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</si>
  <si>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</si>
  <si>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</si>
  <si>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</si>
  <si>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</si>
  <si>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</si>
  <si>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</si>
  <si>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</si>
  <si>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</si>
  <si>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</si>
  <si>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</si>
  <si>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</si>
  <si>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</si>
  <si>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</si>
  <si>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</si>
  <si>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</si>
  <si>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</si>
  <si>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</si>
  <si>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</si>
  <si>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</si>
  <si>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</si>
  <si>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</si>
  <si>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</si>
  <si>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</si>
  <si>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</si>
  <si>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</si>
  <si>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</si>
  <si>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</si>
  <si>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</si>
  <si>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</si>
  <si>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</si>
  <si>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</si>
  <si>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</si>
  <si>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</si>
  <si>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</si>
  <si>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</si>
  <si>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</si>
  <si>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</si>
  <si>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</si>
  <si>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</si>
  <si>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</si>
  <si>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</si>
  <si>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</si>
  <si>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</si>
  <si>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</si>
  <si>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</si>
  <si>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</si>
  <si>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</si>
  <si>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TOTAL</t>
  </si>
  <si>
    <t>JACUZZI</t>
  </si>
  <si>
    <t>JACUZZI:27x66 BATH TUB</t>
  </si>
  <si>
    <t>JACUZZI:29x50 ITALIA</t>
  </si>
  <si>
    <t>JACUZZI:9028</t>
  </si>
  <si>
    <t>JACUZZI:A7150B</t>
  </si>
  <si>
    <t>JACUZZI:BATH TUB</t>
  </si>
  <si>
    <t>JACUZZI:BATH TUB OVAL</t>
  </si>
  <si>
    <t>JACUZZI:BATH TUB PINK</t>
  </si>
  <si>
    <t>JACUZZI:BATH TUB SIGMA</t>
  </si>
  <si>
    <t>JACUZZI:BTG 06</t>
  </si>
  <si>
    <t>JACUZZI:BTG 09</t>
  </si>
  <si>
    <t>JACUZZI:BTG 10</t>
  </si>
  <si>
    <t>JACUZZI:BTG 12</t>
  </si>
  <si>
    <t>JACUZZI:BTG 14</t>
  </si>
  <si>
    <t>JACUZZI:BTG 15</t>
  </si>
  <si>
    <t>JACUZZI:BTG 16</t>
  </si>
  <si>
    <t>JACUZZI:BTG 16 WITHOUT MOTOR</t>
  </si>
  <si>
    <t>JACUZZI:BTG 18</t>
  </si>
  <si>
    <t>JACUZZI:BTG 18 SYSTEM</t>
  </si>
  <si>
    <t>JACUZZI:BTG 20</t>
  </si>
  <si>
    <t>JACUZZI:BTG 21</t>
  </si>
  <si>
    <t>JACUZZI:BTG 22</t>
  </si>
  <si>
    <t>JACUZZI:BTG 24</t>
  </si>
  <si>
    <t>JACUZZI:BTG 26</t>
  </si>
  <si>
    <t>JACUZZI:BTG 27</t>
  </si>
  <si>
    <t>JACUZZI:BTG 30</t>
  </si>
  <si>
    <t>JACUZZI:BTG 31</t>
  </si>
  <si>
    <t>JACUZZI:BTG 33</t>
  </si>
  <si>
    <t>JACUZZI:BTG 41</t>
  </si>
  <si>
    <t>JACUZZI:BTG 43</t>
  </si>
  <si>
    <t>JACUZZI:BTG 44</t>
  </si>
  <si>
    <t>JACUZZI:BTG 47</t>
  </si>
  <si>
    <t>JACUZZI:BTG 49</t>
  </si>
  <si>
    <t>JACUZZI:BTG 51</t>
  </si>
  <si>
    <t>JACUZZI:BTG 53</t>
  </si>
  <si>
    <t>JACUZZI:BTG 56</t>
  </si>
  <si>
    <t>JACUZZI:BTG 57</t>
  </si>
  <si>
    <t>JACUZZI:BTG 64</t>
  </si>
  <si>
    <t>JACUZZI:BTG 65</t>
  </si>
  <si>
    <t>JACUZZI:CINDI WHITE</t>
  </si>
  <si>
    <t>JACUZZI:DIAMOND WHITE</t>
  </si>
  <si>
    <t>JACUZZI:EXTRA PANEL BTG 64</t>
  </si>
  <si>
    <t>JACUZZI:GOLD 03</t>
  </si>
  <si>
    <t>JACUZZI:GOLD 04</t>
  </si>
  <si>
    <t>JACUZZI:GOLD 05</t>
  </si>
  <si>
    <t>JACUZZI:GOLD 07</t>
  </si>
  <si>
    <t>JACUZZI:GOLD 09</t>
  </si>
  <si>
    <t>JACUZZI:GOLD 10</t>
  </si>
  <si>
    <t>JACUZZI:GOLD 11</t>
  </si>
  <si>
    <t>JACUZZI:GOLD 13</t>
  </si>
  <si>
    <t>JACUZZI:GOLD 14</t>
  </si>
  <si>
    <t>JACUZZI:GOLD 17</t>
  </si>
  <si>
    <t>JACUZZI:GOLD 18</t>
  </si>
  <si>
    <t>JACUZZI:GOLD 20</t>
  </si>
  <si>
    <t>JACUZZI:GOLD 22</t>
  </si>
  <si>
    <t>JACUZZI:GOLD 24</t>
  </si>
  <si>
    <t>JACUZZI:GOLD 28</t>
  </si>
  <si>
    <t>JACUZZI:GOLD 29</t>
  </si>
  <si>
    <t>JACUZZI:GOLD 30</t>
  </si>
  <si>
    <t>JACUZZI:MOTOR</t>
  </si>
  <si>
    <t>JACUZZI:PANEL</t>
  </si>
  <si>
    <t>JACUZZI:RED</t>
  </si>
  <si>
    <t>JACUZZI:TUB 06</t>
  </si>
  <si>
    <t>JACUZZI:TUB 09</t>
  </si>
  <si>
    <t>JACUZZI:WHITE TUB</t>
  </si>
  <si>
    <t>JACUZZI:YG 18</t>
  </si>
  <si>
    <t>JACUZZI:YG 88</t>
  </si>
  <si>
    <t>JACUZZI:GOLD 43</t>
  </si>
  <si>
    <t>ITAM</t>
  </si>
  <si>
    <t>DATE</t>
  </si>
  <si>
    <t>14/11/2015</t>
  </si>
  <si>
    <t>OPNING BALANCE</t>
  </si>
  <si>
    <t>DIS</t>
  </si>
  <si>
    <t>INWARD</t>
  </si>
  <si>
    <t>OUT WARD</t>
  </si>
  <si>
    <t>GRAND TOTAL</t>
  </si>
  <si>
    <t>IN OUT GRAND TOTAL</t>
  </si>
  <si>
    <t>ITEM NAMES</t>
  </si>
  <si>
    <t>SLAB</t>
  </si>
  <si>
    <t>COMMODE</t>
  </si>
  <si>
    <t>SHOWER CABIN:8001-A</t>
  </si>
  <si>
    <t>SHOWER CABIN:8001 B</t>
  </si>
  <si>
    <t>SHOWER CABIN:8812</t>
  </si>
  <si>
    <t>SHOWER CABIN TRAY SW 8001</t>
  </si>
  <si>
    <t>SHOWER CABIN:39*39 C02</t>
  </si>
  <si>
    <t>SHOWER CABIN 5019 A</t>
  </si>
  <si>
    <t>SHOWER CABIN S111</t>
  </si>
  <si>
    <t>SHOWER CABIN 2013</t>
  </si>
  <si>
    <t>SHOWER CABIN:36*36 TRAY</t>
  </si>
  <si>
    <t>SHOWER CABIN LYP 829</t>
  </si>
  <si>
    <t>SHOWER STEMAR :A 1750 B</t>
  </si>
  <si>
    <t>TUB ITALYA WHITE</t>
  </si>
  <si>
    <t>JACUZZI:GEMY 033</t>
  </si>
  <si>
    <t>JACUZZI:BTG 07</t>
  </si>
  <si>
    <t>JACUZZI:GEMY DAMEGE</t>
  </si>
  <si>
    <t>TUB92*62 RED</t>
  </si>
  <si>
    <t>TUB23*66 WHITE</t>
  </si>
  <si>
    <t>SHWERSET 4091/4093</t>
  </si>
  <si>
    <t>SSHWER SET 3111/3113</t>
  </si>
  <si>
    <t>SHWER SET 3141/3143</t>
  </si>
  <si>
    <t>SHWER SET 3151/3153</t>
  </si>
  <si>
    <t>SHWER SET 3171/3173</t>
  </si>
  <si>
    <t>SHWER SET 4051/4053</t>
  </si>
  <si>
    <t>SHWER SET 4061/4063</t>
  </si>
  <si>
    <t>SHWER SET 4071/4073</t>
  </si>
  <si>
    <t>SHWER SET 4081/4083</t>
  </si>
  <si>
    <t>SHWER SET 112/111</t>
  </si>
  <si>
    <t>SHWER SET 251/252</t>
  </si>
  <si>
    <t>SHWER SET 317/318</t>
  </si>
  <si>
    <t>SHWER SET 320/322</t>
  </si>
  <si>
    <t>SHWER SET 381/383</t>
  </si>
  <si>
    <t>SHWER SET 491/493</t>
  </si>
  <si>
    <t>SHWER SET 641/643</t>
  </si>
  <si>
    <t>SHWER SET 991/993</t>
  </si>
  <si>
    <t>BATH MIXER 3151</t>
  </si>
  <si>
    <t>BATH MIXER 4071</t>
  </si>
  <si>
    <t>BATH MIXER 661-C</t>
  </si>
  <si>
    <t>BATH MIXER 991</t>
  </si>
  <si>
    <t>BATH MIXER 441</t>
  </si>
  <si>
    <t>BATH MIXER 691</t>
  </si>
  <si>
    <t>BASIN MIXER 623</t>
  </si>
  <si>
    <t>SINK MIXER 907</t>
  </si>
  <si>
    <t>JUTT SHWER 532</t>
  </si>
  <si>
    <t>SINK MIXER SONEX</t>
  </si>
  <si>
    <t>BASAIN MIXER SONEX</t>
  </si>
  <si>
    <t>BATH MIXER SONEX</t>
  </si>
  <si>
    <t>SHWER SET SONEX</t>
  </si>
  <si>
    <t>SHAWER SET GROHE</t>
  </si>
  <si>
    <t>SHAWER SET TENSO</t>
  </si>
  <si>
    <t>GROHE ORG</t>
  </si>
  <si>
    <t>SHAWER SET CONCETO</t>
  </si>
  <si>
    <t>SHAWER SET LINEAR</t>
  </si>
  <si>
    <t>SHAWER SET STYLE CASMO</t>
  </si>
  <si>
    <t>SHAWER SET SAMRT CASMO</t>
  </si>
  <si>
    <t>SHAWER SET SMART</t>
  </si>
  <si>
    <t>SHAWER SET ECO</t>
  </si>
  <si>
    <t>SHAWER SET DIS CASMO</t>
  </si>
  <si>
    <t>SHAWER SET CUBE</t>
  </si>
  <si>
    <t>SHAWER SET ESSENCE</t>
  </si>
  <si>
    <t>SHAWER SET BAU EDGE</t>
  </si>
  <si>
    <t>SHAWER SET BLOOP</t>
  </si>
  <si>
    <t>BAHT MIXER GROHE</t>
  </si>
  <si>
    <t>BASIN MIXER GROHE</t>
  </si>
  <si>
    <t>BASAIN MIXER CUBE</t>
  </si>
  <si>
    <t>BASAIN MIXER LINEAR</t>
  </si>
  <si>
    <t>BASAIN MIXER CONCETTO</t>
  </si>
  <si>
    <t>SPOUT GROHE</t>
  </si>
  <si>
    <t>SPOUT GROHE 13255000</t>
  </si>
  <si>
    <t>SPOUT GROHE 13252000</t>
  </si>
  <si>
    <t>SALDING RAD GROHE</t>
  </si>
  <si>
    <t>SALDING RAD 27368000</t>
  </si>
  <si>
    <t>SALDING RAD 28436</t>
  </si>
  <si>
    <t>HAND SHWER GROHE</t>
  </si>
  <si>
    <t>HAND SHWER GROHE 27673000</t>
  </si>
  <si>
    <t>HAND SHWER GROHE 27675000</t>
  </si>
  <si>
    <t>MUSLIM SHWER GROHE</t>
  </si>
  <si>
    <t>MUSLIM SHWER GROHE MEAT</t>
  </si>
  <si>
    <t>MUSLIM SHWER GROHE WHITE</t>
  </si>
  <si>
    <t>GROHE CHI</t>
  </si>
  <si>
    <t>DAIL PLET DISC NAN AUTO GROHE</t>
  </si>
  <si>
    <t>DAIL PLET LINEAR NAN AUTO GROHE</t>
  </si>
  <si>
    <t>DAIL PLET CHIRA NAN AUTO GROHE</t>
  </si>
  <si>
    <t>SINK MIXER GROHE CHI</t>
  </si>
  <si>
    <t>DAIL PLET GROHE CHI</t>
  </si>
  <si>
    <t>BAHT MIXER GROHE CHI</t>
  </si>
  <si>
    <t>RAIN SHWER</t>
  </si>
  <si>
    <t>RAIN SHWER 20*20 SS</t>
  </si>
  <si>
    <t>RAIN SHWER 24*24 SS MET</t>
  </si>
  <si>
    <t>RAIN SHWER 16*16 CHORAS</t>
  </si>
  <si>
    <t>RAIN SHWER 16*16 RAOND</t>
  </si>
  <si>
    <t>RAIN SHWER 12*24</t>
  </si>
  <si>
    <t>RAIN SHWER 12*36</t>
  </si>
  <si>
    <t>RAIN SHWER 12*12</t>
  </si>
  <si>
    <t>RAIN SHWER 10*10</t>
  </si>
  <si>
    <t>RAIN SHWER 8*8</t>
  </si>
  <si>
    <t>ACCESSORY SET</t>
  </si>
  <si>
    <t>RAIN SHWER 12*12 RAOND</t>
  </si>
  <si>
    <t>RAIN SHWER 9*9</t>
  </si>
  <si>
    <t>ITEM NAME</t>
  </si>
  <si>
    <t>OPNING BALANC</t>
  </si>
  <si>
    <t>DIC</t>
  </si>
  <si>
    <t>OUTWARD</t>
  </si>
  <si>
    <t>PUSH WAIST S&amp;C</t>
  </si>
  <si>
    <t>BOTLE TRAP WWT</t>
  </si>
  <si>
    <t>BOTLE TRAP</t>
  </si>
  <si>
    <t>BOTLE TRAP JAGUAR</t>
  </si>
  <si>
    <t>SPOUT</t>
  </si>
  <si>
    <t>SPOUT WWT</t>
  </si>
  <si>
    <t>BIB COCK</t>
  </si>
  <si>
    <t>BIB COCK STYLISH</t>
  </si>
  <si>
    <t>BIB COCK MILLI</t>
  </si>
  <si>
    <t>T-COCK</t>
  </si>
  <si>
    <t>U-BEND</t>
  </si>
  <si>
    <t>MUSLIM SHOWER</t>
  </si>
  <si>
    <t>MUSLIM SHOWER BUTTEN</t>
  </si>
  <si>
    <t xml:space="preserve">FLOOR WAIST </t>
  </si>
  <si>
    <t xml:space="preserve">FLOOR WAIST KABZA </t>
  </si>
  <si>
    <t xml:space="preserve">FLOOR WAIST CENTER HOLE </t>
  </si>
  <si>
    <t>FLOOR WAIST HEAVY MATT</t>
  </si>
  <si>
    <t>RAIN SHOWER</t>
  </si>
  <si>
    <t>RAIN SHOWER SQUARE 16*16</t>
  </si>
  <si>
    <t>RAIN SHOWER ROUND 16*16</t>
  </si>
  <si>
    <t>RAIN SHOWER BRASS 8*8</t>
  </si>
  <si>
    <t>RAIN SHOWER SQUARE 8*8</t>
  </si>
  <si>
    <t>RAIN SHOWER SLIM 8*8</t>
  </si>
  <si>
    <t>RAIN SHOWER SLIM 12*12</t>
  </si>
  <si>
    <t>RAIN SHOWER ROUND 12*12</t>
  </si>
  <si>
    <t>RAIN SHOWER SQUARE 12*12</t>
  </si>
  <si>
    <t>RAIN SHOWER SQUARE 20*20</t>
  </si>
  <si>
    <t>HAND SHWER PIPE</t>
  </si>
  <si>
    <t>PIPE</t>
  </si>
  <si>
    <t>CONNECTOR PIPE</t>
  </si>
  <si>
    <t>MANIFIVE MIRREOR</t>
  </si>
  <si>
    <t>THIMBLE</t>
  </si>
  <si>
    <t>THIMBLE WHITE</t>
  </si>
  <si>
    <t>CONACTION PIPE 2FIT</t>
  </si>
  <si>
    <t>CONACTION PIPE 3FIT</t>
  </si>
  <si>
    <t>WAST PIPE SS</t>
  </si>
  <si>
    <t xml:space="preserve">WAST PIPE PVC </t>
  </si>
  <si>
    <t>THIMBLE GREES</t>
  </si>
  <si>
    <t>CP NOZAL</t>
  </si>
  <si>
    <t>CP NOZAL 1''</t>
  </si>
  <si>
    <t>CP NOZAL 2''</t>
  </si>
  <si>
    <t>CP NOZAL 1 1/2''</t>
  </si>
  <si>
    <t>CP NOZAL 3''</t>
  </si>
  <si>
    <t>CP NEUT</t>
  </si>
  <si>
    <t>TAFLAN TAPE</t>
  </si>
  <si>
    <t>RACK</t>
  </si>
  <si>
    <t>D-TAWEL RAD 7612</t>
  </si>
  <si>
    <t>D-TAWEL RAD 50D</t>
  </si>
  <si>
    <t>RACK USA</t>
  </si>
  <si>
    <t>T-ARM</t>
  </si>
  <si>
    <t>ACCESSORY SET CUBE</t>
  </si>
  <si>
    <t>T-ARM 18'' WWT</t>
  </si>
  <si>
    <t>BATH BASIN &amp; SINK MIXER</t>
  </si>
  <si>
    <t>BASIN MIXER KM-2111 GOLD</t>
  </si>
  <si>
    <t>BASIN MIXER KM-2111 CP</t>
  </si>
  <si>
    <t>BASIN MIXER CA-1</t>
  </si>
  <si>
    <t>T-COCK WHIT 2384</t>
  </si>
  <si>
    <t>SOOP DISPANSER</t>
  </si>
  <si>
    <t>SOOP DISPANSER A013</t>
  </si>
  <si>
    <t>HOOK</t>
  </si>
  <si>
    <t>HOOK 8205 SS</t>
  </si>
  <si>
    <t>HOOK 8105 SS</t>
  </si>
  <si>
    <t>HOOK 8045 SS</t>
  </si>
  <si>
    <t>ACCESSORY SET 304</t>
  </si>
  <si>
    <t>BRUSH HOLDER 304</t>
  </si>
  <si>
    <t>TAWER RING 304</t>
  </si>
  <si>
    <t>TAWER RAD 304</t>
  </si>
  <si>
    <t>PAPER HOLDER 304</t>
  </si>
  <si>
    <t>SOOP DISH 304</t>
  </si>
  <si>
    <t xml:space="preserve">SOOP &amp; SHAMPO DISPANSER </t>
  </si>
  <si>
    <t xml:space="preserve">SOOP DISPANSER A57 </t>
  </si>
  <si>
    <t>KRB SOOP DISPANSER</t>
  </si>
  <si>
    <t>TABLE SET</t>
  </si>
  <si>
    <t>TABLE SET KROM</t>
  </si>
  <si>
    <t>TABLE SET WHITE</t>
  </si>
  <si>
    <t>ACCESSORY SET GROHE CHI</t>
  </si>
  <si>
    <t>CP NOZAL 4''</t>
  </si>
  <si>
    <t>CP NOZAL 6''</t>
  </si>
  <si>
    <r>
      <t>PU</t>
    </r>
    <r>
      <rPr>
        <b/>
        <sz val="20"/>
        <color theme="1"/>
        <rFont val="Calibri"/>
        <family val="2"/>
        <scheme val="minor"/>
      </rPr>
      <t>s</t>
    </r>
    <r>
      <rPr>
        <b/>
        <sz val="16"/>
        <color theme="1"/>
        <rFont val="Calibri"/>
        <family val="2"/>
        <scheme val="minor"/>
      </rPr>
      <t>H WAST</t>
    </r>
  </si>
  <si>
    <t>SOOP DISPANSER GOOL</t>
  </si>
  <si>
    <t>SOOP DISPANSER SOQEAR</t>
  </si>
  <si>
    <t>SHOWER PANAL 777-16</t>
  </si>
  <si>
    <t>SHOWER PANAL 777-17</t>
  </si>
  <si>
    <t>SHOWER PANAL 777-18</t>
  </si>
  <si>
    <t>SHOWER PANAL 34</t>
  </si>
  <si>
    <t>SHOWER PANAL 35</t>
  </si>
  <si>
    <t>SHOWER PANAL 36</t>
  </si>
  <si>
    <t>SHOWER PANAL 37</t>
  </si>
  <si>
    <t>SHOWER PANAL 38</t>
  </si>
  <si>
    <t>SINK MIXER 5555</t>
  </si>
  <si>
    <t>BOTLE TRAP PIPE</t>
  </si>
  <si>
    <t>ACCESSORY SET TRAND VENAS</t>
  </si>
  <si>
    <t>FLOOR WAIST PLAN NEW</t>
  </si>
  <si>
    <t>BS</t>
  </si>
  <si>
    <t>ACCESSORY SET ACITKA</t>
  </si>
  <si>
    <t xml:space="preserve">FLOOR WAIST PACHO </t>
  </si>
  <si>
    <t>FLOOR WAIST HEAVY SHAIN</t>
  </si>
  <si>
    <t>SOOP DISPANSER PVC SMAL</t>
  </si>
  <si>
    <t>RAIN SHOWER SQUARE 24*24</t>
  </si>
  <si>
    <t>ACCESSORY SET 23600</t>
  </si>
  <si>
    <t>D-BIB COCK WWT</t>
  </si>
  <si>
    <t>GREY BAR</t>
  </si>
  <si>
    <t>ACCESSORY SET 304 H</t>
  </si>
  <si>
    <t xml:space="preserve">FLOOR WAIST HAVY PLAN </t>
  </si>
  <si>
    <t>BASIN MIXER PIPE</t>
  </si>
  <si>
    <t>BOTLE TRAP GROHE</t>
  </si>
  <si>
    <t>BOTLE TRAP SOQEUAR</t>
  </si>
  <si>
    <t>RAIN SHOWER RAWOND 20*20</t>
  </si>
  <si>
    <t>PAPER HOLDER BK-03</t>
  </si>
  <si>
    <t>BATH MIXER 6031</t>
  </si>
  <si>
    <t>BATH MIXER 3131</t>
  </si>
  <si>
    <t>BASIN MIXER 673</t>
  </si>
  <si>
    <t>BASIN MIXER 4053</t>
  </si>
  <si>
    <t>BK</t>
  </si>
  <si>
    <t>BASIN MIXER 633</t>
  </si>
  <si>
    <t>RAIN SHWER 524</t>
  </si>
  <si>
    <t>RAIN SHWER 520</t>
  </si>
  <si>
    <t>SHWER SET 3131/3133</t>
  </si>
  <si>
    <t xml:space="preserve">BASIN MIXER </t>
  </si>
  <si>
    <t>BASIN MIXER EURO DISC</t>
  </si>
  <si>
    <t>BASIN MIXER EURO SAMRT</t>
  </si>
  <si>
    <t>GROHE BAHT MIXER CHI QUDERA</t>
  </si>
  <si>
    <t>GROHE BAHT MIXER CHI SMRT CASMO</t>
  </si>
  <si>
    <t xml:space="preserve">GROHE BAHT MIXER CHI SMRT </t>
  </si>
  <si>
    <t>DAIL PLET EURO SMART GROHE CHI</t>
  </si>
  <si>
    <t>BASAIN MIXER BAUOEG</t>
  </si>
  <si>
    <t>CLASSIC</t>
  </si>
  <si>
    <t>SWANA SET</t>
  </si>
  <si>
    <t>PROPHET SET</t>
  </si>
  <si>
    <t>JUTT SHWER 518</t>
  </si>
  <si>
    <t>SINK WAST</t>
  </si>
  <si>
    <t>MUSLIM SHOWER KROM GROHE CHI</t>
  </si>
  <si>
    <t>SINK WAST 1 1/2</t>
  </si>
  <si>
    <t>BASIN MIXER CUBE</t>
  </si>
  <si>
    <t>BASIN MIXER CONCETTO</t>
  </si>
  <si>
    <t>TABLE SET BLACK</t>
  </si>
  <si>
    <t>TABLE SET SKY BLUE</t>
  </si>
  <si>
    <t>TABLE SET GREEN LIGHT</t>
  </si>
  <si>
    <t>T-COCK GROHE CHI</t>
  </si>
  <si>
    <t>BASIN WAST SS</t>
  </si>
  <si>
    <t>WAST PIPE CROM</t>
  </si>
  <si>
    <t>SPOUT JAGUAR</t>
  </si>
  <si>
    <t>MANIFIVE MIRREOR LED</t>
  </si>
  <si>
    <t>SHOWER PANAL GOLDEN</t>
  </si>
  <si>
    <t>RAIN SHOWER SOQEAR 16*16 SLIM</t>
  </si>
  <si>
    <t>RAIN SHOWER ROUND 16*16 SLIM</t>
  </si>
  <si>
    <t>RAIN SHOWER SQUARE 20*20 SLIM</t>
  </si>
  <si>
    <t>RAIN SHOWER SQUARE 24*24 SLIM</t>
  </si>
  <si>
    <t>TABLE SET RED</t>
  </si>
  <si>
    <t>BOLT KIT BASIN</t>
  </si>
  <si>
    <t>PUSH WAIST USA</t>
  </si>
  <si>
    <t>SHOWER PANAL 111</t>
  </si>
  <si>
    <t>SHOWER PANAL 527</t>
  </si>
  <si>
    <t>SHOWER PANAL 511</t>
  </si>
  <si>
    <t>SHOWER PANAL 516</t>
  </si>
  <si>
    <t>CAMMOD KIT W/H</t>
  </si>
  <si>
    <t>W/C</t>
  </si>
  <si>
    <t>SINK MIXER 16157</t>
  </si>
  <si>
    <t>SINK MIXER 8317</t>
  </si>
  <si>
    <t>SR#</t>
  </si>
  <si>
    <t xml:space="preserve">VANITY </t>
  </si>
  <si>
    <t>SIZE</t>
  </si>
  <si>
    <t>BY ODER</t>
  </si>
  <si>
    <t>BILL #</t>
  </si>
  <si>
    <t xml:space="preserve">IN </t>
  </si>
  <si>
    <t>OUT</t>
  </si>
  <si>
    <t>STOR</t>
  </si>
  <si>
    <t>BOTLE TRAP USA</t>
  </si>
  <si>
    <t>D-BIB COCK JAGUAR</t>
  </si>
  <si>
    <t>T-COCK JAGUAR</t>
  </si>
  <si>
    <t>FLOOR WAIST PUSH</t>
  </si>
  <si>
    <t>FLOOR WAIST 4*4</t>
  </si>
  <si>
    <t>BIB COCK 3/4</t>
  </si>
  <si>
    <t>BIB COCK NOZAL</t>
  </si>
  <si>
    <t>BIB COCK JAGUAR</t>
  </si>
  <si>
    <t>D-BIB COCK MALAYSIA</t>
  </si>
  <si>
    <t>PUSH WAIST 6''</t>
  </si>
  <si>
    <t>PUSH WAIST 8''</t>
  </si>
  <si>
    <t>T-COCK SQUARE CHI</t>
  </si>
  <si>
    <t>T-COCK SQUARE GOLDEN CHI</t>
  </si>
  <si>
    <t>D-BIB COCK CHI</t>
  </si>
  <si>
    <t>BOTLE TRAP HAJVERY 12''</t>
  </si>
  <si>
    <t>BOTLE TRAP PURO</t>
  </si>
  <si>
    <t xml:space="preserve">ACCESSORY SET  GOLD 1900 </t>
  </si>
  <si>
    <t>ACCESSORY SET TRAND QUEN</t>
  </si>
  <si>
    <t>ACCESSORY SET POMA TRAND</t>
  </si>
  <si>
    <t>ACCESSORY SET SOLO TRAND</t>
  </si>
  <si>
    <t>ACCESSORY SET DIMAND</t>
  </si>
  <si>
    <t>DOWAL SET</t>
  </si>
  <si>
    <t>JAZZ SET CLASSIC</t>
  </si>
  <si>
    <t>SAHRA SET CLASSIC</t>
  </si>
  <si>
    <t>CAPRICON SET CLASSIC</t>
  </si>
  <si>
    <t>RADO-B SET CLASSIC</t>
  </si>
  <si>
    <t>BOLON SET CLASSIC</t>
  </si>
  <si>
    <t>VICTORION SET CLASSIC</t>
  </si>
  <si>
    <t>KASHMIR SINK MIXER  CLASSIC</t>
  </si>
  <si>
    <t>SINK MIXER CLASSIC</t>
  </si>
  <si>
    <t>DELTA SINK MIXER CLASSIC</t>
  </si>
  <si>
    <t>KAMEO SINK MIXER CLASSIC</t>
  </si>
  <si>
    <t>OCEAN SINK MIXER CLASSIC</t>
  </si>
  <si>
    <t>BOLON SINK MIXER CLASSIC</t>
  </si>
  <si>
    <t>VANITY BAWOL MIXER CLASSIC</t>
  </si>
  <si>
    <t>BASIN MIXER CLASSIC</t>
  </si>
  <si>
    <t>DELTA BASIN MIXER CLASSIC</t>
  </si>
  <si>
    <t>RIVER BASIN MIXER CLASSIC</t>
  </si>
  <si>
    <t>VIGO BASIN MIXER CLASSIC</t>
  </si>
  <si>
    <t xml:space="preserve">COMMON BASIN MIXER </t>
  </si>
  <si>
    <t>BATH MIXER CLASSIC</t>
  </si>
  <si>
    <t>PROPHET LEVER BATH MIXER</t>
  </si>
  <si>
    <t xml:space="preserve">SINKAM BATH MIXER </t>
  </si>
  <si>
    <t>RIVER KULLI BATH MIXER</t>
  </si>
  <si>
    <t>RIVER SOQEAR BATH MIXER</t>
  </si>
  <si>
    <t xml:space="preserve">COMMON BATH MIXER </t>
  </si>
  <si>
    <t xml:space="preserve">NEW LEVER BASIN MIXER </t>
  </si>
  <si>
    <t>T-COCK CLASSIC</t>
  </si>
  <si>
    <t xml:space="preserve">T-COCK REVER </t>
  </si>
  <si>
    <t>T-COCK PLUS</t>
  </si>
  <si>
    <t>T-COCK VIGO</t>
  </si>
  <si>
    <t>D-BIB COCK RIVER</t>
  </si>
  <si>
    <t>D-BIB COCK PLUS</t>
  </si>
  <si>
    <t>MUSLIM SHWER CLASSIC</t>
  </si>
  <si>
    <t>SINK MIXER GROHE</t>
  </si>
  <si>
    <t>SINK MIXER EURO SMART 32482001</t>
  </si>
  <si>
    <t>BAHT MIXER EURO DISCASMO 33390002</t>
  </si>
  <si>
    <t>BAHT MIXER EURO SMARTCASMO 32831000</t>
  </si>
  <si>
    <t>BAHT MIXER  EURO SAMRT 33344441</t>
  </si>
  <si>
    <t>BAHT MIXER EURO STYLE CASMO 33591002</t>
  </si>
  <si>
    <t>BAHT MIXER BAU EDGE 32820000</t>
  </si>
  <si>
    <t>BAHT MIXER BOULOOP 32815000</t>
  </si>
  <si>
    <t>BASAIN MIXER BOULOOP 32814000</t>
  </si>
  <si>
    <t>BASAIN MIXER EUROSTYL CASMO 33552002</t>
  </si>
  <si>
    <t>DAIL PLET GROHE ORGNAL</t>
  </si>
  <si>
    <t>DAIL PLET N.A EURO CUBE 19898000</t>
  </si>
  <si>
    <t>DAIL PLET N.A ESSENCE 19286000</t>
  </si>
  <si>
    <t>DAIL PLET EURO DISC 19549001</t>
  </si>
  <si>
    <t>DAIL PLET AUTO BAULOOP 29041000</t>
  </si>
  <si>
    <t>DAIL PLET N.A CHIARA 19156000</t>
  </si>
  <si>
    <t>DAIL PLET N.A EURO STYLE</t>
  </si>
  <si>
    <t>T-COCK GROHE</t>
  </si>
  <si>
    <t>T-COCK 220170000M</t>
  </si>
  <si>
    <t>BASIN MIXER 501-B</t>
  </si>
  <si>
    <t>BASIN MIXER 9745</t>
  </si>
  <si>
    <t>BASIN MIXER 5084-WHITE</t>
  </si>
  <si>
    <t>BASIN MIXER 8276</t>
  </si>
  <si>
    <t>BASIN MIXER 8277</t>
  </si>
  <si>
    <t>BASIN MIXER 1137</t>
  </si>
  <si>
    <t>BASIN MIXER 0205 SK</t>
  </si>
  <si>
    <t>BASIN MIXER 0106 SK</t>
  </si>
  <si>
    <t>BASIN MIXER 2080</t>
  </si>
  <si>
    <t>BASIN MIXER 2090</t>
  </si>
  <si>
    <t>BASIN MIXER 1805</t>
  </si>
  <si>
    <t>BASIN MIXER CC3</t>
  </si>
  <si>
    <t>SINK MIXER 1060 SK</t>
  </si>
  <si>
    <t>WALL MOUNTED MIXER</t>
  </si>
  <si>
    <t>SINK MIXER 7809</t>
  </si>
  <si>
    <t>SINK MIXER LT-0099</t>
  </si>
  <si>
    <t>SAPPRING SINK MIXER A/G</t>
  </si>
  <si>
    <t>SINK MIXER M30</t>
  </si>
  <si>
    <t>SINK MIXER 7109</t>
  </si>
  <si>
    <t>SINK MIXER CC1</t>
  </si>
  <si>
    <t>SINK MIXER CC2</t>
  </si>
  <si>
    <t xml:space="preserve">BATH MIXER CHI </t>
  </si>
  <si>
    <t>SINK MIXER OULIN CS9605</t>
  </si>
  <si>
    <t>SINK MIXER 1734</t>
  </si>
  <si>
    <t>SINK MIXER W/H 013-1</t>
  </si>
  <si>
    <t>SINK MIXER W/H 6010</t>
  </si>
  <si>
    <t>SHWER SET MALYSIA 9802</t>
  </si>
  <si>
    <t>SHWER SET MALYSIA 9819</t>
  </si>
  <si>
    <t>SHWER SET MALYSIA 9818</t>
  </si>
  <si>
    <t>SHWER SET MALYSIA 9722</t>
  </si>
  <si>
    <t>SHWER SET MALYSIA 9720</t>
  </si>
  <si>
    <t>SHWER SET MALYSIA 9723</t>
  </si>
  <si>
    <t>RAIN SHWER GROHE</t>
  </si>
  <si>
    <t>RAIN SHWER EURO PLUS 124</t>
  </si>
  <si>
    <t>HOOB-KITCHEN MASTER 530</t>
  </si>
  <si>
    <t>HOOB-KITCHEN MASTER 560</t>
  </si>
  <si>
    <t>HOOB-KITCHEN MASTER 500</t>
  </si>
  <si>
    <t xml:space="preserve">HOOB-KITCHEN MASTER </t>
  </si>
  <si>
    <t>HOOB CA-JW40</t>
  </si>
  <si>
    <t>HOOB CA-C212</t>
  </si>
  <si>
    <t>HOOB CA-8</t>
  </si>
  <si>
    <t>HOOB CA-24</t>
  </si>
  <si>
    <t>HOOB CA-BH945S1</t>
  </si>
  <si>
    <t>HOOB CA-CNBG-5</t>
  </si>
  <si>
    <t>HOOB CA-915G1</t>
  </si>
  <si>
    <t>HOOB CAK-25</t>
  </si>
  <si>
    <t>HOOB BH-04/1B</t>
  </si>
  <si>
    <t>HOOB BH-03/1B</t>
  </si>
  <si>
    <t>HOOB BH-07</t>
  </si>
  <si>
    <t>HOOB BH-11</t>
  </si>
  <si>
    <t>HOOB BH-82</t>
  </si>
  <si>
    <t>HOOB BH-B04</t>
  </si>
  <si>
    <t>HOOB BH-9A</t>
  </si>
  <si>
    <t>HOOB BH-04/3B</t>
  </si>
  <si>
    <t>HOOB BH-S4</t>
  </si>
  <si>
    <t>HOOB CH-G1022</t>
  </si>
  <si>
    <t>HOOB CH-G1013</t>
  </si>
  <si>
    <t>HOOB CH-G1012</t>
  </si>
  <si>
    <t>TAMPESD GLASS STOVER 014</t>
  </si>
  <si>
    <t>TAMPESD GLASS STOVER NEW</t>
  </si>
  <si>
    <t>HOOB 9328-1</t>
  </si>
  <si>
    <t>HOOB HM59056</t>
  </si>
  <si>
    <t>HOOB 016</t>
  </si>
  <si>
    <t>HOOB 018</t>
  </si>
  <si>
    <t>HOOB HM58005</t>
  </si>
  <si>
    <t>HOOB H87-5004G</t>
  </si>
  <si>
    <t>HOOB H87-5002G</t>
  </si>
  <si>
    <t>HOOB Z815</t>
  </si>
  <si>
    <t>HOOB NY-QM 5041</t>
  </si>
  <si>
    <t>HOOB Z-825</t>
  </si>
  <si>
    <t>HOOB BH-G2</t>
  </si>
  <si>
    <t>HOOB BH-G1</t>
  </si>
  <si>
    <t>HOOB BH-10A</t>
  </si>
  <si>
    <t>HOOB HG72-01B</t>
  </si>
  <si>
    <t>SPOUT LEVER A-GROHE</t>
  </si>
  <si>
    <t>SPOUT SOQEAR A-G</t>
  </si>
  <si>
    <t>SPOUT RAOUND A-G</t>
  </si>
  <si>
    <t>HOOB HM-5113</t>
  </si>
  <si>
    <t>HOOB CH-G1021</t>
  </si>
  <si>
    <t>SOAP DISH MATT</t>
  </si>
  <si>
    <t>GLASS MATT</t>
  </si>
  <si>
    <t>CONNECTOR PIPE 1 1/2 FT</t>
  </si>
  <si>
    <t>ACCESSORY SET S&amp;C SOQEAR</t>
  </si>
  <si>
    <t>TAWEL RAD SOQEAR S&amp;C</t>
  </si>
  <si>
    <t>TAWEL RING SOQEAR S&amp;C</t>
  </si>
  <si>
    <t>PAPER HOLDER SOQEAR S&amp;C</t>
  </si>
  <si>
    <t>BURSH HOLDER SOQEAR S&amp;C</t>
  </si>
  <si>
    <t>TAWEL RAD G CHI</t>
  </si>
  <si>
    <t>TAWEL RING G CHI</t>
  </si>
  <si>
    <t>PAPER HOLDER G CHI</t>
  </si>
  <si>
    <t>SOAP DISH G CHI</t>
  </si>
  <si>
    <t>RAIN SHWER CB-5518</t>
  </si>
  <si>
    <t>RAIN SHWER 516</t>
  </si>
  <si>
    <t>BURSH HOLDER JAGUOR</t>
  </si>
  <si>
    <t>SOAP DISH JAGUOR</t>
  </si>
  <si>
    <t>HOCKY PIPE SS</t>
  </si>
  <si>
    <t>MUSLIM SHOWER CHI</t>
  </si>
  <si>
    <t>TAWEL RAD SS</t>
  </si>
  <si>
    <t>ACCESSORY SET GALA</t>
  </si>
  <si>
    <t>SOOP DISH GALA</t>
  </si>
  <si>
    <t>BRUSH HOLDER GALA</t>
  </si>
  <si>
    <t>TAWER RING GALA</t>
  </si>
  <si>
    <t>PAPER HOLDER GALA</t>
  </si>
  <si>
    <t>SINK H/M 7645</t>
  </si>
  <si>
    <t>SINK H/M 7050</t>
  </si>
  <si>
    <t>SINK H/M 6045</t>
  </si>
  <si>
    <t>SINK H/M 8090</t>
  </si>
  <si>
    <t>SINK H/M 7050 24''</t>
  </si>
  <si>
    <t>SINK H/M 9050</t>
  </si>
  <si>
    <t>SINK OL-320L</t>
  </si>
  <si>
    <t>SINK OL-S8916</t>
  </si>
  <si>
    <t>SINK OL-336</t>
  </si>
  <si>
    <t>SINK OL-H9818</t>
  </si>
  <si>
    <t>SINK OL-330</t>
  </si>
  <si>
    <t>SINK OL-S9916</t>
  </si>
  <si>
    <t>SINK OL-825</t>
  </si>
  <si>
    <t>HOOB WHITE WASTING HOUSE</t>
  </si>
  <si>
    <t>SINK OL-367</t>
  </si>
  <si>
    <t>SINK OL-205</t>
  </si>
  <si>
    <t>SINK OL-0302</t>
  </si>
  <si>
    <t>SINK 9848BL</t>
  </si>
  <si>
    <t>SINK 11650</t>
  </si>
  <si>
    <t>SINK 518</t>
  </si>
  <si>
    <t>SINK 8349</t>
  </si>
  <si>
    <t>SINK 520</t>
  </si>
  <si>
    <t>SINK 7540</t>
  </si>
  <si>
    <t>SINK 8834</t>
  </si>
  <si>
    <t>SINK 6045 S</t>
  </si>
  <si>
    <t>SINK 7843</t>
  </si>
  <si>
    <t>SINK 8343</t>
  </si>
  <si>
    <t>SINK 11550A</t>
  </si>
  <si>
    <t>SINK 8044B</t>
  </si>
  <si>
    <t>SINK 4546</t>
  </si>
  <si>
    <t>SINK 8644</t>
  </si>
  <si>
    <t>SINK 7575</t>
  </si>
  <si>
    <t>SINK 6643T</t>
  </si>
  <si>
    <t>SINK CLARA</t>
  </si>
  <si>
    <t>SINK 1836 TEKA</t>
  </si>
  <si>
    <t>LOCAL GOOL</t>
  </si>
  <si>
    <t>SINK 9848</t>
  </si>
  <si>
    <t>SINK 7243</t>
  </si>
  <si>
    <t>SINK OL-8902</t>
  </si>
  <si>
    <t>SINK 9546</t>
  </si>
  <si>
    <t>T-ARM 24'' JAGUER</t>
  </si>
  <si>
    <t>T-ARM 18'' JAGUER</t>
  </si>
  <si>
    <t>ARM 12'' WWT</t>
  </si>
  <si>
    <t>ARM 15'' WWT</t>
  </si>
  <si>
    <t>ARM 18'' WWT</t>
  </si>
  <si>
    <t>HOOK FLOWER BIG</t>
  </si>
  <si>
    <t>TABLE SET GRAY</t>
  </si>
  <si>
    <t>HOOK 3011 SS</t>
  </si>
  <si>
    <t>RACK 123 CYJ</t>
  </si>
  <si>
    <t>SHWER SET GOLDEN UNCOMPLET</t>
  </si>
  <si>
    <t>HAND DARYER LIGHT</t>
  </si>
  <si>
    <t>SHWER SET CTO CP</t>
  </si>
  <si>
    <t>RACK CONER  SS A013</t>
  </si>
  <si>
    <t>RACK 1005</t>
  </si>
  <si>
    <t>RACK A57 CONER</t>
  </si>
  <si>
    <t>RACK 006 BK</t>
  </si>
  <si>
    <t>ALUMINIUM SHELF 03</t>
  </si>
  <si>
    <t>ALUMINIUM SHELF 02</t>
  </si>
  <si>
    <t>ROSE PETAL SS</t>
  </si>
  <si>
    <t>HAND DARYER 010840</t>
  </si>
  <si>
    <t>HAND DARYER 9712154</t>
  </si>
  <si>
    <t>SOOP DISPANSER SS</t>
  </si>
  <si>
    <t xml:space="preserve">SOOP DISPANSER </t>
  </si>
  <si>
    <t>RACK WESDA</t>
  </si>
  <si>
    <t>SINGAL CONER RACK</t>
  </si>
  <si>
    <t>RACK BK58</t>
  </si>
  <si>
    <t>RACK B1106</t>
  </si>
  <si>
    <t>RACK B1103</t>
  </si>
  <si>
    <t>RACK B1104</t>
  </si>
  <si>
    <t>RACK 698/737</t>
  </si>
  <si>
    <t>SOAP DISH SS</t>
  </si>
  <si>
    <t>SOAP DISH SS B1009</t>
  </si>
  <si>
    <t>ACCESSORY SET JAGUAR</t>
  </si>
  <si>
    <t>TOWEL RING JAGUAR</t>
  </si>
  <si>
    <t>SOAP DISH SS B1008</t>
  </si>
  <si>
    <t>SOAP DISH SS B100</t>
  </si>
  <si>
    <t>SOAP DISH SS B103</t>
  </si>
  <si>
    <t>SOAP DISH SS 786</t>
  </si>
  <si>
    <t>SOAP DISH SS 1005</t>
  </si>
  <si>
    <t>RACK A160</t>
  </si>
  <si>
    <t>0</t>
  </si>
  <si>
    <t xml:space="preserve">SLIDING ROD </t>
  </si>
  <si>
    <t>SLIDING ROD EUPHORIA</t>
  </si>
  <si>
    <t>SLIDING ROD XOXO</t>
  </si>
  <si>
    <t xml:space="preserve">SALDING RAD </t>
  </si>
  <si>
    <t>GROHE BAHT MIXER CHI EURODISC</t>
  </si>
  <si>
    <t>GROHE BAHT MIXER CHI EURODISCOSMO</t>
  </si>
  <si>
    <t>AUTO BODY</t>
  </si>
  <si>
    <t>AUTO BODY 33963000</t>
  </si>
  <si>
    <t>BASIN MIXER EURO SAMRT CASMO</t>
  </si>
  <si>
    <t>BASIN MIXER QUADERA</t>
  </si>
  <si>
    <t>BASIN MIXER EURO DISC CASMO</t>
  </si>
  <si>
    <t xml:space="preserve">SINK MIXER CHI </t>
  </si>
  <si>
    <t>MUSLIM SHWER GROHE CHI</t>
  </si>
  <si>
    <t>MUSLIM SHWER MATT</t>
  </si>
  <si>
    <t>MUSLIM SHWER CP</t>
  </si>
  <si>
    <t>HAND SHWER TEMPESTE</t>
  </si>
  <si>
    <t>TANK SAGA CO13</t>
  </si>
  <si>
    <t>TANK SAGA CO12</t>
  </si>
  <si>
    <t>TANK VEGA 80009</t>
  </si>
  <si>
    <t>BASIN MIXER 644</t>
  </si>
  <si>
    <t>BASIN MIXER 4093</t>
  </si>
  <si>
    <t>BASIN MIXER 4011</t>
  </si>
  <si>
    <t>BATH MIXER 751</t>
  </si>
  <si>
    <t>SINK MIXER 316</t>
  </si>
  <si>
    <t>SINK MIXER 909</t>
  </si>
  <si>
    <t>BASIN MIXER 4073</t>
  </si>
  <si>
    <t xml:space="preserve">NON AUTO BODY </t>
  </si>
  <si>
    <t>WAST PIPE PVC 1 1/2</t>
  </si>
  <si>
    <t>THIMBLE GREES JEL</t>
  </si>
  <si>
    <t>BOLT KIT CAMMOD W/H</t>
  </si>
  <si>
    <t>HOOD SIGNATURE 600(209) 24''</t>
  </si>
  <si>
    <t>HOOD SIGNATURE R209A(900)</t>
  </si>
  <si>
    <t>HOOD SIGNATURE R210A(900)</t>
  </si>
  <si>
    <t>HOOD SIGNATURE ST BK-44DC</t>
  </si>
  <si>
    <t>HOOD SIGNATURE ST BK-44DC 24''</t>
  </si>
  <si>
    <t>HOOD SIGNATURE 404A- 24''</t>
  </si>
  <si>
    <t>HOOD SIGNATURE DC 52</t>
  </si>
  <si>
    <t>HOOD FABER H-803</t>
  </si>
  <si>
    <t>HOOD CANON HD-U3</t>
  </si>
  <si>
    <t>HOOD BH-137-28''</t>
  </si>
  <si>
    <t>HOOD BH-51</t>
  </si>
  <si>
    <t>HOOD BH-50</t>
  </si>
  <si>
    <t>HOOD BH-32</t>
  </si>
  <si>
    <t>HOOD PLT 802</t>
  </si>
  <si>
    <t>CENTER HOOD BH2010</t>
  </si>
  <si>
    <t>CENTER HOOD BH-2008</t>
  </si>
  <si>
    <t>CENTER HOOD BH-2005</t>
  </si>
  <si>
    <t>CENTER HOOD R-KE03</t>
  </si>
  <si>
    <t>CENTER HOOD C-9010-2</t>
  </si>
  <si>
    <t>MICRO OVEN</t>
  </si>
  <si>
    <t>MICRO OVEN BH-201025 SS</t>
  </si>
  <si>
    <t>MICRO OVEN BH-195125 BK</t>
  </si>
  <si>
    <t>MICRO OVEN BOV-G17 SILVER</t>
  </si>
  <si>
    <t>MICRO OVEN BOV-G17 BLCK</t>
  </si>
  <si>
    <t>MICRO OVEN BMO-25E</t>
  </si>
  <si>
    <t>MICRO OVEN TECNOGUS 23A5-RR</t>
  </si>
  <si>
    <t>OVEN</t>
  </si>
  <si>
    <t>OVEN OL-10G59E</t>
  </si>
  <si>
    <t>OVEN F-107 SIX</t>
  </si>
  <si>
    <t>OVEN BOV-07</t>
  </si>
  <si>
    <t>OVEN BH-1925 SS</t>
  </si>
  <si>
    <t>OVEN BM67T2-B1-17</t>
  </si>
  <si>
    <t>OVEN LAGERMWIA</t>
  </si>
  <si>
    <t>DISHWASHER GALANZ ESQ-FS</t>
  </si>
  <si>
    <t>OVEN 1946 GL</t>
  </si>
  <si>
    <t>MICRO OVEN BH-97728</t>
  </si>
  <si>
    <t>RACK 904</t>
  </si>
  <si>
    <t>MUSLIM SHWER MATT ONLY HEAD</t>
  </si>
  <si>
    <t>MUSLIM SHWER ONLY HEAD</t>
  </si>
  <si>
    <t>BEORING NIPPEL</t>
  </si>
  <si>
    <t>THIMBAL BLACK</t>
  </si>
  <si>
    <t>MUSLIM SHWER CHAIN PIPE</t>
  </si>
  <si>
    <t>MUSLIM SHWER SPRING PIPE</t>
  </si>
  <si>
    <t>MUSLIM SHWER FORTE ONLY HEAD</t>
  </si>
  <si>
    <t>MUSLIM SHOWER WHIT  LOCKAL</t>
  </si>
  <si>
    <t>MUSLIM SHOWER MALISHA</t>
  </si>
  <si>
    <t>COAT HOOK G CHI</t>
  </si>
  <si>
    <t>SET COVER</t>
  </si>
  <si>
    <t>SET COVER ROUND WHIT</t>
  </si>
  <si>
    <t>SET COVER ROUND IVORY</t>
  </si>
  <si>
    <t>SET COVER SQUORE WHIT</t>
  </si>
  <si>
    <t>OIL HETER</t>
  </si>
  <si>
    <t>VAKUM CALENER</t>
  </si>
  <si>
    <t>BASIN MIXER 5073</t>
  </si>
  <si>
    <t>CAMMOD W/H K01</t>
  </si>
  <si>
    <t>CAMMOD W/H K03</t>
  </si>
  <si>
    <t>CAMMOD W/H K05</t>
  </si>
  <si>
    <t>CAMMOD W/H K011</t>
  </si>
  <si>
    <t>CAMMOD W/H K012</t>
  </si>
  <si>
    <t>CAMMOD W/H 010</t>
  </si>
  <si>
    <t>CAMMOD W/H VG 0714</t>
  </si>
  <si>
    <t>CAMMOD W/H BM-1203050</t>
  </si>
  <si>
    <t>CAMMOD W/H NW-303</t>
  </si>
  <si>
    <t>CAMMOD W/H ENG</t>
  </si>
  <si>
    <t>CAMMOD W/H RI-210</t>
  </si>
  <si>
    <t>CAMMOD 9095/A</t>
  </si>
  <si>
    <t>CAMMOD VG-854 4''</t>
  </si>
  <si>
    <t>CAMMOD VG-855 4''</t>
  </si>
  <si>
    <t>CAMMOD VG-858 4''</t>
  </si>
  <si>
    <t>CAMMOD VG-840B 4''</t>
  </si>
  <si>
    <t>CAMMOD VG-840A 12''</t>
  </si>
  <si>
    <t>CAMMOD 2PEC 2339</t>
  </si>
  <si>
    <t>CAMMOD LX-5011</t>
  </si>
  <si>
    <t>CAMMOD LX-154-5047</t>
  </si>
  <si>
    <t>CAMMOD LX-5019</t>
  </si>
  <si>
    <t>CAMMOD LX-5051</t>
  </si>
  <si>
    <t>CAMMOD LX-367-5027</t>
  </si>
  <si>
    <t>CAMMOD LX-5035</t>
  </si>
  <si>
    <t>CAMMOD 5054</t>
  </si>
  <si>
    <t>CAMMOD MC 2100</t>
  </si>
  <si>
    <t>CAMMOD MC 103</t>
  </si>
  <si>
    <t>CAMMOD 1205</t>
  </si>
  <si>
    <t>CAMMOD PORTA HD-02N</t>
  </si>
  <si>
    <t>W/C 109</t>
  </si>
  <si>
    <t>W/C 10</t>
  </si>
  <si>
    <t>W/C 104</t>
  </si>
  <si>
    <t>W/C 101</t>
  </si>
  <si>
    <t>W/C 103</t>
  </si>
  <si>
    <t>W/C 105</t>
  </si>
  <si>
    <t>W/C 102</t>
  </si>
  <si>
    <t>W/C RLAQ-804</t>
  </si>
  <si>
    <t>W/C 608</t>
  </si>
  <si>
    <t>W/C 722</t>
  </si>
  <si>
    <t>W/C 218-211</t>
  </si>
  <si>
    <t>W/C 0001</t>
  </si>
  <si>
    <t>URINAL</t>
  </si>
  <si>
    <t>URINAL RI 8925</t>
  </si>
  <si>
    <t>SLAB 6149 24'' W</t>
  </si>
  <si>
    <t>SLAB 3070-28'' W</t>
  </si>
  <si>
    <t>SLAB 3080-32'' W</t>
  </si>
  <si>
    <t>SLAB 3090-36'' W</t>
  </si>
  <si>
    <t>SLAB 3100-40'' W</t>
  </si>
  <si>
    <t>SLAB 3120-48'' W</t>
  </si>
  <si>
    <t>SLAB SOQEAR 32'' 8046 W</t>
  </si>
  <si>
    <t>SLAB 3090-36'' IVORY</t>
  </si>
  <si>
    <t>SLAB 3100-40'' IVORY</t>
  </si>
  <si>
    <t>BOWAL</t>
  </si>
  <si>
    <t>BAWOL Y016</t>
  </si>
  <si>
    <t>BAWOL 004</t>
  </si>
  <si>
    <t>BAWOL 005</t>
  </si>
  <si>
    <t>BAWOL U/C 1002</t>
  </si>
  <si>
    <t>BAWOL U/C RI-019</t>
  </si>
  <si>
    <t>BAWOL U/C F917</t>
  </si>
  <si>
    <t>BAWOL U/C AS-206</t>
  </si>
  <si>
    <t>BAWOL RB -39</t>
  </si>
  <si>
    <t>BAWOL 068</t>
  </si>
  <si>
    <t>BAWOL 073</t>
  </si>
  <si>
    <t>BAWOL 580-A</t>
  </si>
  <si>
    <t>BAWOL 5514</t>
  </si>
  <si>
    <t>BAWOL 8619</t>
  </si>
  <si>
    <t>BAWOL LX-306</t>
  </si>
  <si>
    <t>BAWOL LX-058</t>
  </si>
  <si>
    <t>BAWOL LX-052</t>
  </si>
  <si>
    <t>BAWOL LX-055</t>
  </si>
  <si>
    <t>BAWOL LX-031</t>
  </si>
  <si>
    <t>BAWOL LX-091</t>
  </si>
  <si>
    <t>BAWOL LX-057</t>
  </si>
  <si>
    <t>BAWOL LX-027</t>
  </si>
  <si>
    <t>BAWOL VG-713</t>
  </si>
  <si>
    <t>BAWOL VG-706</t>
  </si>
  <si>
    <t>BAWOL VG-022</t>
  </si>
  <si>
    <t>BAWOL VG-664</t>
  </si>
  <si>
    <t>BAWOL MJ-220</t>
  </si>
  <si>
    <t>BAWOL MJ-302</t>
  </si>
  <si>
    <t>VANITY 601</t>
  </si>
  <si>
    <t>VANITY 701</t>
  </si>
  <si>
    <t>VANITY 801</t>
  </si>
  <si>
    <t>VANITY 70102</t>
  </si>
  <si>
    <t>VANITY P-010</t>
  </si>
  <si>
    <t>VANITY P-053</t>
  </si>
  <si>
    <t>VANITY CA-538</t>
  </si>
  <si>
    <t>VANITY CA-70272</t>
  </si>
  <si>
    <t>VANITY SP5206-1500</t>
  </si>
  <si>
    <t>VANITY RI-712-120</t>
  </si>
  <si>
    <t>VANITY 6142</t>
  </si>
  <si>
    <t>VANITY RI-704-70</t>
  </si>
  <si>
    <t>VANITY 6140</t>
  </si>
  <si>
    <t>VANITY 3100 W00D</t>
  </si>
  <si>
    <t>D/DOOR</t>
  </si>
  <si>
    <t>S/D-DOOR</t>
  </si>
  <si>
    <t>HOOB BH-S9</t>
  </si>
  <si>
    <t xml:space="preserve">HOOD 90CA-U1 </t>
  </si>
  <si>
    <t>BAWOL BK-30B</t>
  </si>
  <si>
    <t>BAWOL BK-40B</t>
  </si>
  <si>
    <t>BAWOL BK-50B</t>
  </si>
  <si>
    <t>BAWOL BK-10B</t>
  </si>
  <si>
    <t>CAMMOD 9008/A</t>
  </si>
  <si>
    <t>CAMMOD 014</t>
  </si>
  <si>
    <t>W/C 804</t>
  </si>
  <si>
    <t>SINK 4835</t>
  </si>
  <si>
    <t>SINK 6045 B</t>
  </si>
  <si>
    <t>BAWOL LX-054</t>
  </si>
  <si>
    <t>SINK 3018</t>
  </si>
  <si>
    <t>SINK 2046</t>
  </si>
  <si>
    <t>PAPER HOLDER 151</t>
  </si>
  <si>
    <t>HAND SHWER</t>
  </si>
  <si>
    <t>HAND SHWER 065</t>
  </si>
  <si>
    <t>HAND SHWER 067</t>
  </si>
  <si>
    <t>ACCESSORY SET KOTO GOLDEN 8001</t>
  </si>
  <si>
    <t>SLAB 6140 W 24*12</t>
  </si>
  <si>
    <t>MUSLIM SHWER SONEX</t>
  </si>
  <si>
    <t>HOOD BH-139</t>
  </si>
  <si>
    <t>HOOD BH-204</t>
  </si>
  <si>
    <t>BURSH HOLDER G CHI</t>
  </si>
  <si>
    <t>HOOD BH-1360</t>
  </si>
  <si>
    <t>HOOD BH-1370</t>
  </si>
  <si>
    <t>SINK MIXER 7113</t>
  </si>
  <si>
    <t xml:space="preserve">SINK H/M 7843 </t>
  </si>
  <si>
    <t>REMAX SET CLASSIC</t>
  </si>
  <si>
    <t>NAYLON SET CLASSIC</t>
  </si>
  <si>
    <t>KAMAN SET CLASSIC</t>
  </si>
  <si>
    <t>VECTRON SET CLASSIC</t>
  </si>
  <si>
    <t>DHOL SET CLASSIC</t>
  </si>
  <si>
    <t>KATER SET CLASSIC</t>
  </si>
  <si>
    <t>CLASSIC SET OCTION</t>
  </si>
  <si>
    <t>SINK MIXER 1002</t>
  </si>
  <si>
    <t>SINK MIXER 8319</t>
  </si>
  <si>
    <t>TAWEL RACK D-21</t>
  </si>
  <si>
    <t>HOOB BH-68</t>
  </si>
  <si>
    <t>HOOD 36'' SB</t>
  </si>
  <si>
    <t>HOOD 36'' SBT</t>
  </si>
  <si>
    <t>HOOD 36'' SS</t>
  </si>
  <si>
    <t>HOOD 36'' CB</t>
  </si>
  <si>
    <t>HOOD 36'' CS</t>
  </si>
  <si>
    <t>HOOD 36'' OS</t>
  </si>
  <si>
    <t>HOOB 10T</t>
  </si>
  <si>
    <t>HOOB 4T</t>
  </si>
  <si>
    <t>HOOB 01T</t>
  </si>
  <si>
    <t>HOOB 15T</t>
  </si>
  <si>
    <t>HOOB 13T</t>
  </si>
  <si>
    <t>HOOB 4063</t>
  </si>
  <si>
    <t>HOOB 11GT</t>
  </si>
  <si>
    <t>HOOB 4071</t>
  </si>
  <si>
    <t>HOOB 4026</t>
  </si>
  <si>
    <t>HOOB 4003</t>
  </si>
  <si>
    <t>HOOB 4062</t>
  </si>
  <si>
    <t>HOOB 4025</t>
  </si>
  <si>
    <t>HOOB YMA1</t>
  </si>
  <si>
    <t>PUSH WAIST 4''</t>
  </si>
  <si>
    <t>SINK MIXER 0179</t>
  </si>
  <si>
    <t>SINK MIXER 0178</t>
  </si>
  <si>
    <t>UNCOMPLET</t>
  </si>
  <si>
    <t>SHWER SET MALYSIA 624</t>
  </si>
  <si>
    <t>CLASSIC SET CANON</t>
  </si>
  <si>
    <t>BASIN MIXER EURO STYEL</t>
  </si>
  <si>
    <t>GROHE BAHT MIXER CHI EURO STYLE</t>
  </si>
  <si>
    <t>SHWER SET MALYSIA 625</t>
  </si>
  <si>
    <t>SHWER SET MALYSIA 626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</si>
</sst>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49" fontId="1" fillId="0" borderId="1" xfId="0" applyNumberFormat="1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1" fillId="0" borderId="5" xfId="0" applyNumberFormat="1" applyFont="1" applyBorder="1"/>
    <xf numFmtId="0" fontId="0" fillId="0" borderId="6" xfId="0" applyBorder="1" applyAlignment="1">
      <alignment horizontal="center" vertical="center"/>
    </xf>
    <xf numFmtId="0" fontId="0" fillId="0" borderId="4" xfId="0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6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0" xfId="0"/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4" xfId="0" applyBorder="1"/>
    <xf numFmtId="0" fontId="0" fillId="0" borderId="14" xfId="0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6" xfId="0" applyNumberFormat="1" applyBorder="1"/>
    <xf numFmtId="49" fontId="0" fillId="0" borderId="1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49" fontId="8" fillId="0" borderId="5" xfId="0" applyNumberFormat="1" applyFont="1" applyBorder="1"/>
    <xf numFmtId="49" fontId="7" fillId="0" borderId="5" xfId="0" applyNumberFormat="1" applyFont="1" applyBorder="1"/>
    <xf numFmtId="49" fontId="0" fillId="0" borderId="6" xfId="0" applyNumberFormat="1" applyBorder="1" applyAlignment="1">
      <alignment horizontal="center" vertical="center"/>
    </xf>
    <xf numFmtId="49" fontId="7" fillId="0" borderId="1" xfId="0" applyNumberFormat="1" applyFont="1" applyBorder="1"/>
    <xf numFmtId="0" fontId="9" fillId="0" borderId="1" xfId="0" applyFont="1" applyBorder="1"/>
    <xf numFmtId="49" fontId="0" fillId="0" borderId="5" xfId="0" applyNumberFormat="1" applyBorder="1"/>
    <xf numFmtId="49" fontId="0" fillId="2" borderId="6" xfId="0" applyNumberFormat="1" applyFill="1" applyBorder="1" applyAlignment="1">
      <alignment horizontal="center" vertical="center"/>
    </xf>
    <xf numFmtId="49" fontId="0" fillId="0" borderId="1" xfId="0" applyNumberFormat="1" applyBorder="1"/>
    <xf numFmtId="49" fontId="0" fillId="0" borderId="5" xfId="0" applyNumberFormat="1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 applyAlignment="1"/>
    <xf numFmtId="0" fontId="0" fillId="0" borderId="22" xfId="0" applyBorder="1"/>
    <xf numFmtId="0" fontId="0" fillId="0" borderId="22" xfId="0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5" fillId="0" borderId="2" xfId="0" applyFont="1" applyBorder="1"/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5" xfId="0" applyFill="1" applyBorder="1"/>
    <xf numFmtId="0" fontId="4" fillId="0" borderId="5" xfId="0" applyFont="1" applyFill="1" applyBorder="1"/>
    <xf numFmtId="0" fontId="10" fillId="0" borderId="5" xfId="0" applyFont="1" applyFill="1" applyBorder="1"/>
    <xf numFmtId="49" fontId="0" fillId="0" borderId="13" xfId="0" applyNumberFormat="1" applyBorder="1" applyAlignment="1">
      <alignment horizontal="center" vertical="center"/>
    </xf>
    <xf numFmtId="0" fontId="5" fillId="0" borderId="5" xfId="0" applyFont="1" applyBorder="1"/>
    <xf numFmtId="0" fontId="4" fillId="0" borderId="5" xfId="0" applyFont="1" applyBorder="1"/>
    <xf numFmtId="0" fontId="0" fillId="0" borderId="23" xfId="0" applyBorder="1"/>
    <xf numFmtId="49" fontId="0" fillId="0" borderId="22" xfId="0" applyNumberFormat="1" applyBorder="1" applyAlignment="1">
      <alignment horizontal="center" vertical="center"/>
    </xf>
    <xf numFmtId="0" fontId="4" fillId="0" borderId="23" xfId="0" applyFont="1" applyBorder="1"/>
    <xf numFmtId="0" fontId="5" fillId="0" borderId="23" xfId="0" applyFont="1" applyBorder="1"/>
    <xf numFmtId="0" fontId="11" fillId="0" borderId="23" xfId="0" applyFont="1" applyBorder="1"/>
    <xf numFmtId="4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1" xfId="0" applyFont="1" applyBorder="1"/>
    <xf numFmtId="0" fontId="4" fillId="0" borderId="1" xfId="0" applyFont="1" applyBorder="1"/>
    <xf numFmtId="0" fontId="10" fillId="0" borderId="1" xfId="0" applyFont="1" applyBorder="1"/>
    <xf numFmtId="0" fontId="11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center"/>
    </xf>
    <xf numFmtId="0" fontId="0" fillId="2" borderId="1" xfId="0" applyFill="1" applyBorder="1"/>
    <xf numFmtId="0" fontId="0" fillId="0" borderId="5" xfId="0" applyFont="1" applyFill="1" applyBorder="1"/>
    <xf numFmtId="0" fontId="0" fillId="0" borderId="24" xfId="0" applyBorder="1"/>
    <xf numFmtId="0" fontId="0" fillId="0" borderId="9" xfId="0" applyBorder="1"/>
    <xf numFmtId="0" fontId="0" fillId="0" borderId="25" xfId="0" applyBorder="1"/>
    <xf numFmtId="49" fontId="0" fillId="0" borderId="26" xfId="0" applyNumberFormat="1" applyBorder="1"/>
    <xf numFmtId="49" fontId="0" fillId="0" borderId="11" xfId="0" applyNumberFormat="1" applyBorder="1"/>
    <xf numFmtId="0" fontId="0" fillId="0" borderId="0" xfId="0" applyBorder="1" applyAlignment="1">
      <alignment horizontal="center" vertical="center"/>
    </xf>
    <xf numFmtId="49" fontId="0" fillId="0" borderId="27" xfId="0" applyNumberFormat="1" applyBorder="1"/>
    <xf numFmtId="49" fontId="0" fillId="0" borderId="28" xfId="0" applyNumberFormat="1" applyBorder="1" applyAlignment="1">
      <alignment horizontal="center" vertical="center"/>
    </xf>
    <xf numFmtId="0" fontId="0" fillId="0" borderId="0" xfId="0" applyBorder="1"/>
    <xf numFmtId="49" fontId="0" fillId="0" borderId="0" xfId="0" applyNumberFormat="1" applyBorder="1"/>
    <xf numFmtId="49" fontId="0" fillId="0" borderId="0" xfId="0" applyNumberFormat="1" applyBorder="1" applyAlignment="1">
      <alignment horizontal="center" vertical="center"/>
    </xf>
    <xf numFmtId="0" fontId="10" fillId="0" borderId="1" xfId="0" applyFont="1" applyFill="1" applyBorder="1"/>
    <xf numFmtId="0" fontId="0" fillId="0" borderId="28" xfId="0" applyFill="1" applyBorder="1" applyAlignment="1">
      <alignment horizontal="center" vertical="center"/>
    </xf>
    <xf numFmtId="49" fontId="0" fillId="0" borderId="8" xfId="0" applyNumberFormat="1" applyBorder="1"/>
    <xf numFmtId="49" fontId="13" fillId="0" borderId="1" xfId="0" applyNumberFormat="1" applyFont="1" applyBorder="1"/>
    <xf numFmtId="49" fontId="1" fillId="0" borderId="0" xfId="0" applyNumberFormat="1" applyFont="1" applyBorder="1"/>
    <xf numFmtId="49" fontId="1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/>
    <xf numFmtId="0" fontId="0" fillId="0" borderId="7" xfId="0" applyBorder="1" applyAlignment="1">
      <alignment horizontal="center" vertical="center"/>
    </xf>
    <xf numFmtId="49" fontId="1" fillId="0" borderId="8" xfId="0" applyNumberFormat="1" applyFont="1" applyBorder="1"/>
    <xf numFmtId="49" fontId="1" fillId="0" borderId="8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0" fillId="0" borderId="33" xfId="0" applyNumberFormat="1" applyBorder="1" applyAlignment="1">
      <alignment horizontal="center" vertical="center"/>
    </xf>
    <xf numFmtId="0" fontId="0" fillId="0" borderId="13" xfId="0" applyBorder="1"/>
    <xf numFmtId="49" fontId="1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0" fillId="0" borderId="34" xfId="0" applyNumberForma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49" fontId="0" fillId="0" borderId="7" xfId="0" applyNumberFormat="1" applyBorder="1"/>
    <xf numFmtId="49" fontId="0" fillId="0" borderId="13" xfId="0" applyNumberFormat="1" applyBorder="1" applyAlignment="1">
      <alignment horizontal="center"/>
    </xf>
    <xf numFmtId="0" fontId="0" fillId="0" borderId="0" xfId="0" applyBorder="1" applyAlignment="1"/>
    <xf numFmtId="49" fontId="1" fillId="0" borderId="7" xfId="0" applyNumberFormat="1" applyFont="1" applyBorder="1"/>
    <xf numFmtId="49" fontId="0" fillId="0" borderId="13" xfId="0" applyNumberFormat="1" applyBorder="1"/>
    <xf numFmtId="49" fontId="7" fillId="0" borderId="0" xfId="0" applyNumberFormat="1" applyFont="1" applyBorder="1"/>
    <xf numFmtId="0" fontId="10" fillId="0" borderId="0" xfId="0" applyFont="1" applyBorder="1"/>
    <xf numFmtId="0" fontId="10" fillId="0" borderId="8" xfId="0" applyFont="1" applyBorder="1"/>
    <xf numFmtId="0" fontId="0" fillId="0" borderId="33" xfId="0" applyBorder="1" applyAlignment="1">
      <alignment horizontal="center" vertical="center"/>
    </xf>
    <xf numFmtId="49" fontId="1" fillId="0" borderId="35" xfId="0" applyNumberFormat="1" applyFont="1" applyBorder="1"/>
    <xf numFmtId="49" fontId="1" fillId="0" borderId="35" xfId="0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0" fillId="0" borderId="37" xfId="0" applyBorder="1"/>
    <xf numFmtId="0" fontId="0" fillId="0" borderId="35" xfId="0" applyBorder="1"/>
    <xf numFmtId="0" fontId="0" fillId="0" borderId="36" xfId="0" applyBorder="1"/>
    <xf numFmtId="49" fontId="0" fillId="0" borderId="37" xfId="0" applyNumberFormat="1" applyBorder="1" applyAlignment="1">
      <alignment horizontal="center" vertical="center"/>
    </xf>
    <xf numFmtId="49" fontId="0" fillId="0" borderId="36" xfId="0" applyNumberForma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49" fontId="1" fillId="0" borderId="22" xfId="0" applyNumberFormat="1" applyFont="1" applyBorder="1"/>
    <xf numFmtId="49" fontId="1" fillId="0" borderId="22" xfId="0" applyNumberFormat="1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0" fillId="0" borderId="28" xfId="0" applyBorder="1"/>
    <xf numFmtId="0" fontId="4" fillId="0" borderId="31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8">
    <cellStyle name="Normal" xfId="0" builtinId="0"/>
    <cellStyle name="Normal 2" xfId="1"/>
    <cellStyle name="Normal 2 2" xfId="2"/>
    <cellStyle name="Normal 2 3" xfId="3"/>
    <cellStyle name="Normal 2 4" xfId="4"/>
    <cellStyle name="Normal 2 5" xfId="5"/>
    <cellStyle name="Normal 2 6" xfId="6"/>
    <cellStyle name="Normal 2 7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4"/>
  <sheetViews>
    <sheetView topLeftCell="A24" workbookViewId="0">
      <selection activeCell="P44" sqref="P44"/>
    </sheetView>
  </sheetViews>
  <sheetFormatPr defaultRowHeight="15" x14ac:dyDescent="0.25"/>
  <cols>
    <col min="1" max="1" width="5.7109375" customWidth="1"/>
    <col min="2" max="2" width="26.42578125" customWidth="1"/>
    <col min="3" max="3" width="5.28515625" style="2" customWidth="1"/>
    <col min="4" max="4" width="5.28515625" style="2" hidden="1" customWidth="1"/>
    <col min="5" max="5" width="4.85546875" style="3" customWidth="1"/>
    <col min="6" max="6" width="4.5703125" style="2" customWidth="1"/>
    <col min="7" max="7" width="6.7109375" style="2" customWidth="1"/>
    <col min="8" max="8" width="5.42578125" customWidth="1"/>
    <col min="9" max="9" width="4.7109375" hidden="1" customWidth="1"/>
    <col min="10" max="11" width="6.140625" customWidth="1"/>
    <col min="12" max="12" width="7" customWidth="1"/>
    <col min="13" max="13" width="5.140625" customWidth="1"/>
    <col min="14" max="14" width="5.42578125" hidden="1" customWidth="1"/>
    <col min="15" max="15" width="5" customWidth="1"/>
    <col min="16" max="16" width="5.85546875" customWidth="1"/>
    <col min="17" max="17" width="6.7109375" customWidth="1"/>
    <col min="18" max="18" width="4.85546875" customWidth="1"/>
    <col min="19" max="19" width="6.7109375" hidden="1" customWidth="1"/>
    <col min="20" max="20" width="4.5703125" customWidth="1"/>
    <col min="21" max="21" width="4.140625" customWidth="1"/>
    <col min="22" max="22" width="10.5703125" customWidth="1"/>
  </cols>
  <sheetData>
    <row r="1" spans="1:22" s="26" customFormat="1" ht="16.5" thickBot="1" x14ac:dyDescent="0.3">
      <c r="A1" s="116" t="s">
        <v>139</v>
      </c>
      <c r="B1" s="117" t="s">
        <v>140</v>
      </c>
      <c r="C1" s="179" t="s">
        <v>141</v>
      </c>
      <c r="D1" s="179"/>
      <c r="E1" s="179"/>
      <c r="F1" s="179"/>
      <c r="G1" s="176"/>
      <c r="H1" s="176" t="s">
        <v>143</v>
      </c>
      <c r="I1" s="176"/>
      <c r="J1" s="176"/>
      <c r="K1" s="176"/>
      <c r="L1" s="176"/>
      <c r="M1" s="176" t="s">
        <v>144</v>
      </c>
      <c r="N1" s="176"/>
      <c r="O1" s="176"/>
      <c r="P1" s="176"/>
      <c r="Q1" s="176"/>
      <c r="R1" s="177" t="s">
        <v>146</v>
      </c>
      <c r="S1" s="177"/>
      <c r="T1" s="177"/>
      <c r="U1" s="177"/>
      <c r="V1" s="178"/>
    </row>
    <row r="2" spans="1:22" s="1" customFormat="1" x14ac:dyDescent="0.25">
      <c r="A2" s="9" t="s">
        <v>1</v>
      </c>
      <c r="B2" s="10" t="s">
        <v>2</v>
      </c>
      <c r="C2" s="11" t="s">
        <v>345</v>
      </c>
      <c r="D2" s="11" t="s">
        <v>4</v>
      </c>
      <c r="E2" s="12" t="s">
        <v>5</v>
      </c>
      <c r="F2" s="13" t="s">
        <v>6</v>
      </c>
      <c r="G2" s="34" t="s">
        <v>69</v>
      </c>
      <c r="H2" s="30" t="s">
        <v>345</v>
      </c>
      <c r="I2" s="31" t="s">
        <v>4</v>
      </c>
      <c r="J2" s="31" t="s">
        <v>142</v>
      </c>
      <c r="K2" s="31" t="s">
        <v>6</v>
      </c>
      <c r="L2" s="32" t="s">
        <v>69</v>
      </c>
      <c r="M2" s="30" t="s">
        <v>345</v>
      </c>
      <c r="N2" s="31" t="s">
        <v>4</v>
      </c>
      <c r="O2" s="31" t="s">
        <v>142</v>
      </c>
      <c r="P2" s="31" t="s">
        <v>6</v>
      </c>
      <c r="Q2" s="32" t="s">
        <v>69</v>
      </c>
      <c r="R2" s="30" t="s">
        <v>345</v>
      </c>
      <c r="S2" s="31" t="s">
        <v>4</v>
      </c>
      <c r="T2" s="31" t="s">
        <v>142</v>
      </c>
      <c r="U2" s="31" t="s">
        <v>6</v>
      </c>
      <c r="V2" s="32" t="s">
        <v>69</v>
      </c>
    </row>
    <row r="3" spans="1:22" x14ac:dyDescent="0.25">
      <c r="A3" s="28">
        <v>1</v>
      </c>
      <c r="B3" s="7" t="s">
        <v>595</v>
      </c>
      <c r="C3" s="8"/>
      <c r="D3" s="5"/>
      <c r="E3" s="6">
        <v>1</v>
      </c>
      <c r="F3" s="15">
        <v>5</v>
      </c>
      <c r="G3" s="35">
        <f>C3+D3+E3+F3</f>
        <v>6</v>
      </c>
      <c r="H3" s="22"/>
      <c r="I3" s="4"/>
      <c r="J3" s="4"/>
      <c r="K3" s="4"/>
      <c r="L3" s="21">
        <f>H3+I3+J3+K3</f>
        <v>0</v>
      </c>
      <c r="M3" s="22"/>
      <c r="N3" s="4"/>
      <c r="O3" s="4"/>
      <c r="P3" s="4">
        <f>1+1</f>
        <v>2</v>
      </c>
      <c r="Q3" s="21">
        <f>M3+N3+O3+P3</f>
        <v>2</v>
      </c>
      <c r="R3" s="61">
        <f>C3+H3-M3</f>
        <v>0</v>
      </c>
      <c r="S3" s="5">
        <f>D3+I3-N3</f>
        <v>0</v>
      </c>
      <c r="T3" s="5">
        <f>E3+J3-O3</f>
        <v>1</v>
      </c>
      <c r="U3" s="5">
        <f>F3+K3-P3</f>
        <v>3</v>
      </c>
      <c r="V3" s="55">
        <f>G3+L3-Q3</f>
        <v>4</v>
      </c>
    </row>
    <row r="4" spans="1:22" x14ac:dyDescent="0.25">
      <c r="A4" s="28">
        <f>A3+1</f>
        <v>2</v>
      </c>
      <c r="B4" s="7" t="s">
        <v>596</v>
      </c>
      <c r="C4" s="8"/>
      <c r="D4" s="5"/>
      <c r="E4" s="6">
        <v>1</v>
      </c>
      <c r="F4" s="15">
        <v>3</v>
      </c>
      <c r="G4" s="35">
        <f t="shared" ref="G4:G40" si="0">C4+D4+E4+F4</f>
        <v>4</v>
      </c>
      <c r="H4" s="22"/>
      <c r="I4" s="4"/>
      <c r="J4" s="4"/>
      <c r="K4" s="4"/>
      <c r="L4" s="21">
        <f t="shared" ref="L4:L40" si="1">H4+I4+J4+K4</f>
        <v>0</v>
      </c>
      <c r="M4" s="22"/>
      <c r="N4" s="4"/>
      <c r="O4" s="4"/>
      <c r="P4" s="4">
        <f>1+1+1</f>
        <v>3</v>
      </c>
      <c r="Q4" s="21">
        <f t="shared" ref="Q4:Q40" si="2">M4+N4+O4+P4</f>
        <v>3</v>
      </c>
      <c r="R4" s="61">
        <f t="shared" ref="R4:R40" si="3">C4+H4-M4</f>
        <v>0</v>
      </c>
      <c r="S4" s="5">
        <f t="shared" ref="S4:S40" si="4">D4+I4-N4</f>
        <v>0</v>
      </c>
      <c r="T4" s="5">
        <f t="shared" ref="T4:T40" si="5">E4+J4-O4</f>
        <v>1</v>
      </c>
      <c r="U4" s="5">
        <f t="shared" ref="U4:U40" si="6">F4+K4-P4</f>
        <v>0</v>
      </c>
      <c r="V4" s="55">
        <f t="shared" ref="V4:V40" si="7">G4+L4-Q4</f>
        <v>1</v>
      </c>
    </row>
    <row r="5" spans="1:22" x14ac:dyDescent="0.25">
      <c r="A5" s="28">
        <f t="shared" ref="A5:A40" si="8">A4+1</f>
        <v>3</v>
      </c>
      <c r="B5" s="7" t="s">
        <v>597</v>
      </c>
      <c r="C5" s="8"/>
      <c r="D5" s="5"/>
      <c r="E5" s="6">
        <v>1</v>
      </c>
      <c r="F5" s="15">
        <v>3</v>
      </c>
      <c r="G5" s="35">
        <f t="shared" si="0"/>
        <v>4</v>
      </c>
      <c r="H5" s="22"/>
      <c r="I5" s="4"/>
      <c r="J5" s="4"/>
      <c r="K5" s="4"/>
      <c r="L5" s="21">
        <f t="shared" si="1"/>
        <v>0</v>
      </c>
      <c r="M5" s="22"/>
      <c r="N5" s="4"/>
      <c r="O5" s="4">
        <v>1</v>
      </c>
      <c r="P5" s="4">
        <f>1+1+1</f>
        <v>3</v>
      </c>
      <c r="Q5" s="21">
        <f t="shared" si="2"/>
        <v>4</v>
      </c>
      <c r="R5" s="61">
        <f t="shared" si="3"/>
        <v>0</v>
      </c>
      <c r="S5" s="5">
        <f t="shared" si="4"/>
        <v>0</v>
      </c>
      <c r="T5" s="5">
        <f t="shared" si="5"/>
        <v>0</v>
      </c>
      <c r="U5" s="5">
        <f t="shared" si="6"/>
        <v>0</v>
      </c>
      <c r="V5" s="55">
        <f t="shared" si="7"/>
        <v>0</v>
      </c>
    </row>
    <row r="6" spans="1:22" x14ac:dyDescent="0.25">
      <c r="A6" s="28">
        <f t="shared" si="8"/>
        <v>4</v>
      </c>
      <c r="B6" s="7" t="s">
        <v>598</v>
      </c>
      <c r="C6" s="8"/>
      <c r="D6" s="5"/>
      <c r="E6" s="6">
        <v>1</v>
      </c>
      <c r="F6" s="15"/>
      <c r="G6" s="35">
        <f t="shared" si="0"/>
        <v>1</v>
      </c>
      <c r="H6" s="22"/>
      <c r="I6" s="4"/>
      <c r="J6" s="4"/>
      <c r="K6" s="4"/>
      <c r="L6" s="21">
        <f t="shared" si="1"/>
        <v>0</v>
      </c>
      <c r="M6" s="22"/>
      <c r="N6" s="4"/>
      <c r="O6" s="4">
        <f>1</f>
        <v>1</v>
      </c>
      <c r="P6" s="4"/>
      <c r="Q6" s="21">
        <f t="shared" si="2"/>
        <v>1</v>
      </c>
      <c r="R6" s="61">
        <f t="shared" si="3"/>
        <v>0</v>
      </c>
      <c r="S6" s="5">
        <f t="shared" si="4"/>
        <v>0</v>
      </c>
      <c r="T6" s="5">
        <f t="shared" si="5"/>
        <v>0</v>
      </c>
      <c r="U6" s="5">
        <f t="shared" si="6"/>
        <v>0</v>
      </c>
      <c r="V6" s="55">
        <f t="shared" si="7"/>
        <v>0</v>
      </c>
    </row>
    <row r="7" spans="1:22" x14ac:dyDescent="0.25">
      <c r="A7" s="28">
        <f t="shared" si="8"/>
        <v>5</v>
      </c>
      <c r="B7" s="7" t="s">
        <v>599</v>
      </c>
      <c r="C7" s="8"/>
      <c r="D7" s="5"/>
      <c r="E7" s="6">
        <v>1</v>
      </c>
      <c r="F7" s="15"/>
      <c r="G7" s="35">
        <f t="shared" si="0"/>
        <v>1</v>
      </c>
      <c r="H7" s="22"/>
      <c r="I7" s="4"/>
      <c r="J7" s="4"/>
      <c r="K7" s="4"/>
      <c r="L7" s="21">
        <f t="shared" si="1"/>
        <v>0</v>
      </c>
      <c r="M7" s="22"/>
      <c r="N7" s="4"/>
      <c r="O7" s="4">
        <f>1</f>
        <v>1</v>
      </c>
      <c r="P7" s="4"/>
      <c r="Q7" s="21">
        <f t="shared" si="2"/>
        <v>1</v>
      </c>
      <c r="R7" s="61">
        <f t="shared" si="3"/>
        <v>0</v>
      </c>
      <c r="S7" s="5">
        <f t="shared" si="4"/>
        <v>0</v>
      </c>
      <c r="T7" s="5">
        <f t="shared" si="5"/>
        <v>0</v>
      </c>
      <c r="U7" s="5">
        <f t="shared" si="6"/>
        <v>0</v>
      </c>
      <c r="V7" s="55">
        <f t="shared" si="7"/>
        <v>0</v>
      </c>
    </row>
    <row r="8" spans="1:22" x14ac:dyDescent="0.25">
      <c r="A8" s="28">
        <f t="shared" si="8"/>
        <v>6</v>
      </c>
      <c r="B8" s="7" t="s">
        <v>600</v>
      </c>
      <c r="C8" s="8"/>
      <c r="D8" s="5"/>
      <c r="E8" s="6">
        <v>3</v>
      </c>
      <c r="F8" s="15"/>
      <c r="G8" s="35">
        <f t="shared" si="0"/>
        <v>3</v>
      </c>
      <c r="H8" s="22"/>
      <c r="I8" s="4"/>
      <c r="J8" s="4"/>
      <c r="K8" s="4"/>
      <c r="L8" s="21">
        <f t="shared" si="1"/>
        <v>0</v>
      </c>
      <c r="M8" s="22"/>
      <c r="N8" s="4"/>
      <c r="O8" s="4">
        <f>2</f>
        <v>2</v>
      </c>
      <c r="P8" s="4"/>
      <c r="Q8" s="21">
        <f t="shared" si="2"/>
        <v>2</v>
      </c>
      <c r="R8" s="61">
        <f t="shared" si="3"/>
        <v>0</v>
      </c>
      <c r="S8" s="5">
        <f t="shared" si="4"/>
        <v>0</v>
      </c>
      <c r="T8" s="5">
        <f t="shared" si="5"/>
        <v>1</v>
      </c>
      <c r="U8" s="5">
        <f t="shared" si="6"/>
        <v>0</v>
      </c>
      <c r="V8" s="55">
        <f t="shared" si="7"/>
        <v>1</v>
      </c>
    </row>
    <row r="9" spans="1:22" x14ac:dyDescent="0.25">
      <c r="A9" s="28">
        <f t="shared" si="8"/>
        <v>7</v>
      </c>
      <c r="B9" s="7" t="s">
        <v>601</v>
      </c>
      <c r="C9" s="8"/>
      <c r="D9" s="5"/>
      <c r="E9" s="6">
        <v>1</v>
      </c>
      <c r="F9" s="15"/>
      <c r="G9" s="35">
        <f t="shared" si="0"/>
        <v>1</v>
      </c>
      <c r="H9" s="22"/>
      <c r="I9" s="4"/>
      <c r="J9" s="4"/>
      <c r="K9" s="4"/>
      <c r="L9" s="21">
        <f t="shared" si="1"/>
        <v>0</v>
      </c>
      <c r="M9" s="22"/>
      <c r="N9" s="4"/>
      <c r="O9" s="4"/>
      <c r="P9" s="4"/>
      <c r="Q9" s="21">
        <f t="shared" si="2"/>
        <v>0</v>
      </c>
      <c r="R9" s="61">
        <f t="shared" si="3"/>
        <v>0</v>
      </c>
      <c r="S9" s="5">
        <f t="shared" si="4"/>
        <v>0</v>
      </c>
      <c r="T9" s="5">
        <f t="shared" si="5"/>
        <v>1</v>
      </c>
      <c r="U9" s="5">
        <f t="shared" si="6"/>
        <v>0</v>
      </c>
      <c r="V9" s="55">
        <f t="shared" si="7"/>
        <v>1</v>
      </c>
    </row>
    <row r="10" spans="1:22" x14ac:dyDescent="0.25">
      <c r="A10" s="28">
        <f t="shared" si="8"/>
        <v>8</v>
      </c>
      <c r="B10" s="7" t="s">
        <v>602</v>
      </c>
      <c r="C10" s="8"/>
      <c r="D10" s="5"/>
      <c r="E10" s="6">
        <v>1</v>
      </c>
      <c r="F10" s="15"/>
      <c r="G10" s="35">
        <f t="shared" si="0"/>
        <v>1</v>
      </c>
      <c r="H10" s="22"/>
      <c r="I10" s="4"/>
      <c r="J10" s="4"/>
      <c r="K10" s="4"/>
      <c r="L10" s="21">
        <f t="shared" si="1"/>
        <v>0</v>
      </c>
      <c r="M10" s="22"/>
      <c r="N10" s="4"/>
      <c r="O10" s="4"/>
      <c r="P10" s="4"/>
      <c r="Q10" s="21">
        <f t="shared" si="2"/>
        <v>0</v>
      </c>
      <c r="R10" s="61">
        <f t="shared" si="3"/>
        <v>0</v>
      </c>
      <c r="S10" s="5">
        <f t="shared" si="4"/>
        <v>0</v>
      </c>
      <c r="T10" s="5">
        <f t="shared" si="5"/>
        <v>1</v>
      </c>
      <c r="U10" s="5">
        <f t="shared" si="6"/>
        <v>0</v>
      </c>
      <c r="V10" s="55">
        <f t="shared" si="7"/>
        <v>1</v>
      </c>
    </row>
    <row r="11" spans="1:22" x14ac:dyDescent="0.25">
      <c r="A11" s="28">
        <f t="shared" si="8"/>
        <v>9</v>
      </c>
      <c r="B11" s="7" t="s">
        <v>603</v>
      </c>
      <c r="C11" s="8"/>
      <c r="D11" s="5"/>
      <c r="E11" s="6">
        <v>1</v>
      </c>
      <c r="F11" s="15"/>
      <c r="G11" s="35">
        <f t="shared" si="0"/>
        <v>1</v>
      </c>
      <c r="H11" s="22"/>
      <c r="I11" s="4"/>
      <c r="J11" s="4"/>
      <c r="K11" s="4"/>
      <c r="L11" s="21">
        <f t="shared" si="1"/>
        <v>0</v>
      </c>
      <c r="M11" s="22"/>
      <c r="N11" s="4"/>
      <c r="O11" s="4"/>
      <c r="P11" s="4"/>
      <c r="Q11" s="21">
        <f t="shared" si="2"/>
        <v>0</v>
      </c>
      <c r="R11" s="61">
        <f t="shared" si="3"/>
        <v>0</v>
      </c>
      <c r="S11" s="5">
        <f t="shared" si="4"/>
        <v>0</v>
      </c>
      <c r="T11" s="5">
        <f t="shared" si="5"/>
        <v>1</v>
      </c>
      <c r="U11" s="5">
        <f t="shared" si="6"/>
        <v>0</v>
      </c>
      <c r="V11" s="55">
        <f t="shared" si="7"/>
        <v>1</v>
      </c>
    </row>
    <row r="12" spans="1:22" x14ac:dyDescent="0.25">
      <c r="A12" s="28">
        <f t="shared" si="8"/>
        <v>10</v>
      </c>
      <c r="B12" s="7" t="s">
        <v>604</v>
      </c>
      <c r="C12" s="8"/>
      <c r="D12" s="5"/>
      <c r="E12" s="6">
        <v>1</v>
      </c>
      <c r="F12" s="15"/>
      <c r="G12" s="35">
        <f t="shared" si="0"/>
        <v>1</v>
      </c>
      <c r="H12" s="22"/>
      <c r="I12" s="4"/>
      <c r="J12" s="4"/>
      <c r="K12" s="4"/>
      <c r="L12" s="21">
        <f t="shared" si="1"/>
        <v>0</v>
      </c>
      <c r="M12" s="22"/>
      <c r="N12" s="4"/>
      <c r="O12" s="4">
        <f>1</f>
        <v>1</v>
      </c>
      <c r="P12" s="4"/>
      <c r="Q12" s="21">
        <f t="shared" si="2"/>
        <v>1</v>
      </c>
      <c r="R12" s="61">
        <f t="shared" si="3"/>
        <v>0</v>
      </c>
      <c r="S12" s="5">
        <f t="shared" si="4"/>
        <v>0</v>
      </c>
      <c r="T12" s="5">
        <f t="shared" si="5"/>
        <v>0</v>
      </c>
      <c r="U12" s="5">
        <f t="shared" si="6"/>
        <v>0</v>
      </c>
      <c r="V12" s="55">
        <f t="shared" si="7"/>
        <v>0</v>
      </c>
    </row>
    <row r="13" spans="1:22" x14ac:dyDescent="0.25">
      <c r="A13" s="28">
        <f t="shared" si="8"/>
        <v>11</v>
      </c>
      <c r="B13" s="7" t="s">
        <v>605</v>
      </c>
      <c r="C13" s="8"/>
      <c r="D13" s="5"/>
      <c r="E13" s="6">
        <v>1</v>
      </c>
      <c r="F13" s="15">
        <v>1</v>
      </c>
      <c r="G13" s="35">
        <f t="shared" si="0"/>
        <v>2</v>
      </c>
      <c r="H13" s="22"/>
      <c r="I13" s="4"/>
      <c r="J13" s="4"/>
      <c r="K13" s="4"/>
      <c r="L13" s="21">
        <f t="shared" si="1"/>
        <v>0</v>
      </c>
      <c r="M13" s="22"/>
      <c r="N13" s="4"/>
      <c r="O13" s="4">
        <f>1</f>
        <v>1</v>
      </c>
      <c r="P13" s="4">
        <f>1</f>
        <v>1</v>
      </c>
      <c r="Q13" s="21">
        <f t="shared" si="2"/>
        <v>2</v>
      </c>
      <c r="R13" s="61">
        <f t="shared" si="3"/>
        <v>0</v>
      </c>
      <c r="S13" s="5">
        <f t="shared" si="4"/>
        <v>0</v>
      </c>
      <c r="T13" s="5">
        <f t="shared" si="5"/>
        <v>0</v>
      </c>
      <c r="U13" s="5">
        <f t="shared" si="6"/>
        <v>0</v>
      </c>
      <c r="V13" s="55">
        <f t="shared" si="7"/>
        <v>0</v>
      </c>
    </row>
    <row r="14" spans="1:22" x14ac:dyDescent="0.25">
      <c r="A14" s="28">
        <f t="shared" si="8"/>
        <v>12</v>
      </c>
      <c r="B14" s="7" t="s">
        <v>606</v>
      </c>
      <c r="C14" s="8"/>
      <c r="D14" s="5"/>
      <c r="E14" s="6">
        <v>1</v>
      </c>
      <c r="F14" s="15">
        <v>1</v>
      </c>
      <c r="G14" s="35">
        <f t="shared" si="0"/>
        <v>2</v>
      </c>
      <c r="H14" s="22"/>
      <c r="I14" s="4"/>
      <c r="J14" s="4"/>
      <c r="K14" s="4"/>
      <c r="L14" s="21">
        <f t="shared" si="1"/>
        <v>0</v>
      </c>
      <c r="M14" s="22"/>
      <c r="N14" s="4"/>
      <c r="O14" s="4"/>
      <c r="P14" s="4">
        <f>1</f>
        <v>1</v>
      </c>
      <c r="Q14" s="21">
        <f t="shared" si="2"/>
        <v>1</v>
      </c>
      <c r="R14" s="61">
        <f t="shared" si="3"/>
        <v>0</v>
      </c>
      <c r="S14" s="5">
        <f t="shared" si="4"/>
        <v>0</v>
      </c>
      <c r="T14" s="5">
        <f t="shared" si="5"/>
        <v>1</v>
      </c>
      <c r="U14" s="5">
        <f t="shared" si="6"/>
        <v>0</v>
      </c>
      <c r="V14" s="55">
        <f t="shared" si="7"/>
        <v>1</v>
      </c>
    </row>
    <row r="15" spans="1:22" x14ac:dyDescent="0.25">
      <c r="A15" s="28">
        <f t="shared" si="8"/>
        <v>13</v>
      </c>
      <c r="B15" s="7" t="s">
        <v>607</v>
      </c>
      <c r="C15" s="8"/>
      <c r="D15" s="5"/>
      <c r="E15" s="6">
        <v>1</v>
      </c>
      <c r="F15" s="15">
        <v>1</v>
      </c>
      <c r="G15" s="35">
        <f t="shared" si="0"/>
        <v>2</v>
      </c>
      <c r="H15" s="22"/>
      <c r="I15" s="4"/>
      <c r="J15" s="4"/>
      <c r="K15" s="4"/>
      <c r="L15" s="21">
        <f t="shared" si="1"/>
        <v>0</v>
      </c>
      <c r="M15" s="22"/>
      <c r="N15" s="4"/>
      <c r="O15" s="4"/>
      <c r="P15" s="4">
        <f>1</f>
        <v>1</v>
      </c>
      <c r="Q15" s="21">
        <f t="shared" si="2"/>
        <v>1</v>
      </c>
      <c r="R15" s="61">
        <f t="shared" si="3"/>
        <v>0</v>
      </c>
      <c r="S15" s="5">
        <f t="shared" si="4"/>
        <v>0</v>
      </c>
      <c r="T15" s="5">
        <f t="shared" si="5"/>
        <v>1</v>
      </c>
      <c r="U15" s="5">
        <f t="shared" si="6"/>
        <v>0</v>
      </c>
      <c r="V15" s="55">
        <f t="shared" si="7"/>
        <v>1</v>
      </c>
    </row>
    <row r="16" spans="1:22" x14ac:dyDescent="0.25">
      <c r="A16" s="28">
        <f t="shared" si="8"/>
        <v>14</v>
      </c>
      <c r="B16" s="7" t="s">
        <v>609</v>
      </c>
      <c r="C16" s="8"/>
      <c r="D16" s="5"/>
      <c r="E16" s="6">
        <v>1</v>
      </c>
      <c r="F16" s="15"/>
      <c r="G16" s="35">
        <f t="shared" si="0"/>
        <v>1</v>
      </c>
      <c r="H16" s="22"/>
      <c r="I16" s="4"/>
      <c r="J16" s="4"/>
      <c r="K16" s="4"/>
      <c r="L16" s="21">
        <f t="shared" si="1"/>
        <v>0</v>
      </c>
      <c r="M16" s="22"/>
      <c r="N16" s="4"/>
      <c r="O16" s="4"/>
      <c r="P16" s="4"/>
      <c r="Q16" s="21">
        <f t="shared" si="2"/>
        <v>0</v>
      </c>
      <c r="R16" s="61">
        <f t="shared" si="3"/>
        <v>0</v>
      </c>
      <c r="S16" s="5">
        <f t="shared" si="4"/>
        <v>0</v>
      </c>
      <c r="T16" s="5">
        <f t="shared" si="5"/>
        <v>1</v>
      </c>
      <c r="U16" s="5">
        <f t="shared" si="6"/>
        <v>0</v>
      </c>
      <c r="V16" s="55">
        <f t="shared" si="7"/>
        <v>1</v>
      </c>
    </row>
    <row r="17" spans="1:22" s="1" customFormat="1" x14ac:dyDescent="0.25">
      <c r="A17" s="28">
        <f t="shared" si="8"/>
        <v>15</v>
      </c>
      <c r="B17" s="7" t="s">
        <v>610</v>
      </c>
      <c r="C17" s="8"/>
      <c r="D17" s="5"/>
      <c r="E17" s="6">
        <v>1</v>
      </c>
      <c r="F17" s="15">
        <v>1</v>
      </c>
      <c r="G17" s="35">
        <f t="shared" si="0"/>
        <v>2</v>
      </c>
      <c r="H17" s="22"/>
      <c r="I17" s="4"/>
      <c r="J17" s="4"/>
      <c r="K17" s="4"/>
      <c r="L17" s="21">
        <f t="shared" si="1"/>
        <v>0</v>
      </c>
      <c r="M17" s="22"/>
      <c r="N17" s="4"/>
      <c r="O17" s="4">
        <v>1</v>
      </c>
      <c r="P17" s="4">
        <f>1</f>
        <v>1</v>
      </c>
      <c r="Q17" s="21">
        <f t="shared" si="2"/>
        <v>2</v>
      </c>
      <c r="R17" s="61">
        <f t="shared" si="3"/>
        <v>0</v>
      </c>
      <c r="S17" s="5">
        <f t="shared" si="4"/>
        <v>0</v>
      </c>
      <c r="T17" s="5">
        <f t="shared" si="5"/>
        <v>0</v>
      </c>
      <c r="U17" s="5">
        <f t="shared" si="6"/>
        <v>0</v>
      </c>
      <c r="V17" s="55">
        <f t="shared" si="7"/>
        <v>0</v>
      </c>
    </row>
    <row r="18" spans="1:22" x14ac:dyDescent="0.25">
      <c r="A18" s="28">
        <f t="shared" si="8"/>
        <v>16</v>
      </c>
      <c r="B18" s="7" t="s">
        <v>611</v>
      </c>
      <c r="C18" s="8"/>
      <c r="D18" s="5"/>
      <c r="E18" s="6">
        <v>1</v>
      </c>
      <c r="F18" s="15">
        <v>2</v>
      </c>
      <c r="G18" s="35">
        <f t="shared" si="0"/>
        <v>3</v>
      </c>
      <c r="H18" s="22"/>
      <c r="I18" s="4"/>
      <c r="J18" s="4"/>
      <c r="K18" s="4"/>
      <c r="L18" s="21">
        <f t="shared" si="1"/>
        <v>0</v>
      </c>
      <c r="M18" s="22"/>
      <c r="N18" s="4"/>
      <c r="O18" s="4">
        <v>1</v>
      </c>
      <c r="P18" s="4">
        <f>1+1</f>
        <v>2</v>
      </c>
      <c r="Q18" s="21">
        <f t="shared" si="2"/>
        <v>3</v>
      </c>
      <c r="R18" s="61">
        <f t="shared" si="3"/>
        <v>0</v>
      </c>
      <c r="S18" s="5">
        <f t="shared" si="4"/>
        <v>0</v>
      </c>
      <c r="T18" s="5">
        <f t="shared" si="5"/>
        <v>0</v>
      </c>
      <c r="U18" s="5">
        <f t="shared" si="6"/>
        <v>0</v>
      </c>
      <c r="V18" s="55">
        <f t="shared" si="7"/>
        <v>0</v>
      </c>
    </row>
    <row r="19" spans="1:22" s="26" customFormat="1" x14ac:dyDescent="0.25">
      <c r="A19" s="28"/>
      <c r="B19" s="7" t="s">
        <v>633</v>
      </c>
      <c r="C19" s="8"/>
      <c r="D19" s="5"/>
      <c r="E19" s="6">
        <v>1</v>
      </c>
      <c r="F19" s="15">
        <v>1</v>
      </c>
      <c r="G19" s="35">
        <f t="shared" si="0"/>
        <v>2</v>
      </c>
      <c r="H19" s="22"/>
      <c r="I19" s="4"/>
      <c r="J19" s="4"/>
      <c r="K19" s="4"/>
      <c r="L19" s="21">
        <f t="shared" si="1"/>
        <v>0</v>
      </c>
      <c r="M19" s="22"/>
      <c r="N19" s="4"/>
      <c r="O19" s="4">
        <f>1</f>
        <v>1</v>
      </c>
      <c r="P19" s="4">
        <f>1</f>
        <v>1</v>
      </c>
      <c r="Q19" s="21">
        <f t="shared" ref="Q19" si="9">M19+N19+O19+P19</f>
        <v>2</v>
      </c>
      <c r="R19" s="61">
        <f t="shared" ref="R19" si="10">C19+H19-M19</f>
        <v>0</v>
      </c>
      <c r="S19" s="5">
        <f t="shared" ref="S19" si="11">D19+I19-N19</f>
        <v>0</v>
      </c>
      <c r="T19" s="5">
        <f t="shared" ref="T19" si="12">E19+J19-O19</f>
        <v>0</v>
      </c>
      <c r="U19" s="5">
        <f t="shared" ref="U19" si="13">F19+K19-P19</f>
        <v>0</v>
      </c>
      <c r="V19" s="55">
        <f t="shared" ref="V19" si="14">G19+L19-Q19</f>
        <v>0</v>
      </c>
    </row>
    <row r="20" spans="1:22" x14ac:dyDescent="0.25">
      <c r="A20" s="28">
        <f>A18+1</f>
        <v>17</v>
      </c>
      <c r="B20" s="7" t="s">
        <v>612</v>
      </c>
      <c r="C20" s="8"/>
      <c r="D20" s="5"/>
      <c r="E20" s="6">
        <v>1</v>
      </c>
      <c r="F20" s="15"/>
      <c r="G20" s="35">
        <f t="shared" si="0"/>
        <v>1</v>
      </c>
      <c r="H20" s="22"/>
      <c r="I20" s="4"/>
      <c r="J20" s="4"/>
      <c r="K20" s="4"/>
      <c r="L20" s="21">
        <f t="shared" si="1"/>
        <v>0</v>
      </c>
      <c r="M20" s="22"/>
      <c r="N20" s="4"/>
      <c r="O20" s="4"/>
      <c r="P20" s="4"/>
      <c r="Q20" s="21">
        <f t="shared" si="2"/>
        <v>0</v>
      </c>
      <c r="R20" s="61">
        <f t="shared" si="3"/>
        <v>0</v>
      </c>
      <c r="S20" s="5">
        <f t="shared" si="4"/>
        <v>0</v>
      </c>
      <c r="T20" s="5">
        <f t="shared" si="5"/>
        <v>1</v>
      </c>
      <c r="U20" s="5">
        <f t="shared" si="6"/>
        <v>0</v>
      </c>
      <c r="V20" s="55">
        <f t="shared" si="7"/>
        <v>1</v>
      </c>
    </row>
    <row r="21" spans="1:22" x14ac:dyDescent="0.25">
      <c r="A21" s="28">
        <f t="shared" si="8"/>
        <v>18</v>
      </c>
      <c r="B21" s="7" t="s">
        <v>613</v>
      </c>
      <c r="C21" s="8"/>
      <c r="D21" s="5"/>
      <c r="E21" s="6">
        <v>1</v>
      </c>
      <c r="F21" s="15">
        <v>6</v>
      </c>
      <c r="G21" s="35">
        <f t="shared" si="0"/>
        <v>7</v>
      </c>
      <c r="H21" s="22"/>
      <c r="I21" s="4"/>
      <c r="J21" s="4"/>
      <c r="K21" s="4"/>
      <c r="L21" s="21">
        <f t="shared" si="1"/>
        <v>0</v>
      </c>
      <c r="M21" s="22"/>
      <c r="N21" s="4"/>
      <c r="O21" s="4"/>
      <c r="P21" s="4">
        <f>4+1</f>
        <v>5</v>
      </c>
      <c r="Q21" s="21">
        <f t="shared" si="2"/>
        <v>5</v>
      </c>
      <c r="R21" s="61">
        <f t="shared" si="3"/>
        <v>0</v>
      </c>
      <c r="S21" s="5">
        <f t="shared" si="4"/>
        <v>0</v>
      </c>
      <c r="T21" s="5">
        <f t="shared" si="5"/>
        <v>1</v>
      </c>
      <c r="U21" s="5">
        <f t="shared" si="6"/>
        <v>1</v>
      </c>
      <c r="V21" s="55">
        <f t="shared" si="7"/>
        <v>2</v>
      </c>
    </row>
    <row r="22" spans="1:22" x14ac:dyDescent="0.25">
      <c r="A22" s="28">
        <f t="shared" si="8"/>
        <v>19</v>
      </c>
      <c r="B22" s="7" t="s">
        <v>614</v>
      </c>
      <c r="C22" s="8"/>
      <c r="D22" s="5"/>
      <c r="E22" s="6">
        <v>1</v>
      </c>
      <c r="F22" s="15">
        <v>10</v>
      </c>
      <c r="G22" s="35">
        <f t="shared" si="0"/>
        <v>11</v>
      </c>
      <c r="H22" s="22"/>
      <c r="I22" s="4"/>
      <c r="J22" s="4"/>
      <c r="K22" s="4"/>
      <c r="L22" s="21">
        <f t="shared" si="1"/>
        <v>0</v>
      </c>
      <c r="M22" s="22"/>
      <c r="N22" s="4"/>
      <c r="O22" s="4"/>
      <c r="P22" s="4"/>
      <c r="Q22" s="21">
        <f t="shared" si="2"/>
        <v>0</v>
      </c>
      <c r="R22" s="61">
        <f t="shared" si="3"/>
        <v>0</v>
      </c>
      <c r="S22" s="5">
        <f t="shared" si="4"/>
        <v>0</v>
      </c>
      <c r="T22" s="5">
        <f t="shared" si="5"/>
        <v>1</v>
      </c>
      <c r="U22" s="5">
        <f t="shared" si="6"/>
        <v>10</v>
      </c>
      <c r="V22" s="55">
        <f t="shared" si="7"/>
        <v>11</v>
      </c>
    </row>
    <row r="23" spans="1:22" x14ac:dyDescent="0.25">
      <c r="A23" s="28">
        <f t="shared" si="8"/>
        <v>20</v>
      </c>
      <c r="B23" s="7" t="s">
        <v>615</v>
      </c>
      <c r="C23" s="8"/>
      <c r="D23" s="5"/>
      <c r="E23" s="6">
        <v>1</v>
      </c>
      <c r="F23" s="15"/>
      <c r="G23" s="35">
        <f t="shared" si="0"/>
        <v>1</v>
      </c>
      <c r="H23" s="22"/>
      <c r="I23" s="4"/>
      <c r="J23" s="4"/>
      <c r="K23" s="4"/>
      <c r="L23" s="21">
        <f t="shared" si="1"/>
        <v>0</v>
      </c>
      <c r="M23" s="22"/>
      <c r="N23" s="4"/>
      <c r="O23" s="4">
        <f>1</f>
        <v>1</v>
      </c>
      <c r="P23" s="4"/>
      <c r="Q23" s="21">
        <f t="shared" si="2"/>
        <v>1</v>
      </c>
      <c r="R23" s="61">
        <f t="shared" si="3"/>
        <v>0</v>
      </c>
      <c r="S23" s="5">
        <f t="shared" si="4"/>
        <v>0</v>
      </c>
      <c r="T23" s="5">
        <f t="shared" si="5"/>
        <v>0</v>
      </c>
      <c r="U23" s="5">
        <f t="shared" si="6"/>
        <v>0</v>
      </c>
      <c r="V23" s="55">
        <f t="shared" si="7"/>
        <v>0</v>
      </c>
    </row>
    <row r="24" spans="1:22" x14ac:dyDescent="0.25">
      <c r="A24" s="28">
        <f t="shared" si="8"/>
        <v>21</v>
      </c>
      <c r="B24" s="7" t="s">
        <v>616</v>
      </c>
      <c r="C24" s="8"/>
      <c r="D24" s="5"/>
      <c r="E24" s="6">
        <v>1</v>
      </c>
      <c r="F24" s="15">
        <v>51</v>
      </c>
      <c r="G24" s="35">
        <f t="shared" si="0"/>
        <v>52</v>
      </c>
      <c r="H24" s="22"/>
      <c r="I24" s="4"/>
      <c r="J24" s="4"/>
      <c r="K24" s="4"/>
      <c r="L24" s="21">
        <f t="shared" si="1"/>
        <v>0</v>
      </c>
      <c r="M24" s="22"/>
      <c r="N24" s="4"/>
      <c r="O24" s="4"/>
      <c r="P24" s="4">
        <f>1</f>
        <v>1</v>
      </c>
      <c r="Q24" s="21">
        <f t="shared" si="2"/>
        <v>1</v>
      </c>
      <c r="R24" s="61">
        <f t="shared" si="3"/>
        <v>0</v>
      </c>
      <c r="S24" s="5">
        <f t="shared" si="4"/>
        <v>0</v>
      </c>
      <c r="T24" s="5">
        <f t="shared" si="5"/>
        <v>1</v>
      </c>
      <c r="U24" s="5">
        <f t="shared" si="6"/>
        <v>50</v>
      </c>
      <c r="V24" s="55">
        <f t="shared" si="7"/>
        <v>51</v>
      </c>
    </row>
    <row r="25" spans="1:22" x14ac:dyDescent="0.25">
      <c r="A25" s="28">
        <f t="shared" si="8"/>
        <v>22</v>
      </c>
      <c r="B25" s="7" t="s">
        <v>617</v>
      </c>
      <c r="C25" s="8"/>
      <c r="D25" s="5"/>
      <c r="E25" s="6">
        <v>1</v>
      </c>
      <c r="F25" s="15"/>
      <c r="G25" s="35">
        <f t="shared" si="0"/>
        <v>1</v>
      </c>
      <c r="H25" s="22"/>
      <c r="I25" s="4"/>
      <c r="J25" s="4"/>
      <c r="K25" s="4"/>
      <c r="L25" s="21">
        <f t="shared" si="1"/>
        <v>0</v>
      </c>
      <c r="M25" s="22"/>
      <c r="N25" s="4"/>
      <c r="O25" s="4"/>
      <c r="P25" s="4"/>
      <c r="Q25" s="21">
        <f t="shared" si="2"/>
        <v>0</v>
      </c>
      <c r="R25" s="61">
        <f t="shared" si="3"/>
        <v>0</v>
      </c>
      <c r="S25" s="5">
        <f t="shared" si="4"/>
        <v>0</v>
      </c>
      <c r="T25" s="5">
        <f t="shared" si="5"/>
        <v>1</v>
      </c>
      <c r="U25" s="5">
        <f t="shared" si="6"/>
        <v>0</v>
      </c>
      <c r="V25" s="55">
        <f t="shared" si="7"/>
        <v>1</v>
      </c>
    </row>
    <row r="26" spans="1:22" x14ac:dyDescent="0.25">
      <c r="A26" s="28">
        <f t="shared" si="8"/>
        <v>23</v>
      </c>
      <c r="B26" s="7" t="s">
        <v>618</v>
      </c>
      <c r="C26" s="8"/>
      <c r="D26" s="5"/>
      <c r="E26" s="6">
        <v>1</v>
      </c>
      <c r="F26" s="15"/>
      <c r="G26" s="35">
        <f t="shared" si="0"/>
        <v>1</v>
      </c>
      <c r="H26" s="22"/>
      <c r="I26" s="4"/>
      <c r="J26" s="4"/>
      <c r="K26" s="4"/>
      <c r="L26" s="21">
        <f t="shared" si="1"/>
        <v>0</v>
      </c>
      <c r="M26" s="22"/>
      <c r="N26" s="4"/>
      <c r="O26" s="4"/>
      <c r="P26" s="4"/>
      <c r="Q26" s="21">
        <f t="shared" si="2"/>
        <v>0</v>
      </c>
      <c r="R26" s="61">
        <f t="shared" si="3"/>
        <v>0</v>
      </c>
      <c r="S26" s="5">
        <f t="shared" si="4"/>
        <v>0</v>
      </c>
      <c r="T26" s="5">
        <f t="shared" si="5"/>
        <v>1</v>
      </c>
      <c r="U26" s="5">
        <f t="shared" si="6"/>
        <v>0</v>
      </c>
      <c r="V26" s="55">
        <f t="shared" si="7"/>
        <v>1</v>
      </c>
    </row>
    <row r="27" spans="1:22" x14ac:dyDescent="0.25">
      <c r="A27" s="28">
        <f t="shared" si="8"/>
        <v>24</v>
      </c>
      <c r="B27" s="7" t="s">
        <v>619</v>
      </c>
      <c r="C27" s="8"/>
      <c r="D27" s="5"/>
      <c r="E27" s="6">
        <v>1</v>
      </c>
      <c r="F27" s="15">
        <v>29</v>
      </c>
      <c r="G27" s="35">
        <f t="shared" si="0"/>
        <v>30</v>
      </c>
      <c r="H27" s="22"/>
      <c r="I27" s="4"/>
      <c r="J27" s="4"/>
      <c r="K27" s="4"/>
      <c r="L27" s="21">
        <f t="shared" si="1"/>
        <v>0</v>
      </c>
      <c r="M27" s="22"/>
      <c r="N27" s="4"/>
      <c r="O27" s="4"/>
      <c r="P27" s="4">
        <f>1+1+1+1+1+1+2+1+1+1</f>
        <v>11</v>
      </c>
      <c r="Q27" s="21">
        <f t="shared" si="2"/>
        <v>11</v>
      </c>
      <c r="R27" s="61">
        <f t="shared" si="3"/>
        <v>0</v>
      </c>
      <c r="S27" s="5">
        <f t="shared" si="4"/>
        <v>0</v>
      </c>
      <c r="T27" s="5">
        <f t="shared" si="5"/>
        <v>1</v>
      </c>
      <c r="U27" s="5">
        <f t="shared" si="6"/>
        <v>18</v>
      </c>
      <c r="V27" s="55">
        <f t="shared" si="7"/>
        <v>19</v>
      </c>
    </row>
    <row r="28" spans="1:22" x14ac:dyDescent="0.25">
      <c r="A28" s="28">
        <f t="shared" si="8"/>
        <v>25</v>
      </c>
      <c r="B28" s="7" t="s">
        <v>620</v>
      </c>
      <c r="C28" s="8"/>
      <c r="D28" s="5"/>
      <c r="E28" s="6">
        <v>3</v>
      </c>
      <c r="F28" s="15">
        <v>14</v>
      </c>
      <c r="G28" s="35">
        <f t="shared" si="0"/>
        <v>17</v>
      </c>
      <c r="H28" s="22"/>
      <c r="I28" s="4"/>
      <c r="J28" s="4"/>
      <c r="K28" s="4"/>
      <c r="L28" s="21">
        <f t="shared" si="1"/>
        <v>0</v>
      </c>
      <c r="M28" s="22"/>
      <c r="N28" s="4"/>
      <c r="O28" s="4">
        <v>1</v>
      </c>
      <c r="P28" s="4">
        <f>1+1+2+1+1+1+1+1+1+1+2</f>
        <v>13</v>
      </c>
      <c r="Q28" s="21">
        <f t="shared" si="2"/>
        <v>14</v>
      </c>
      <c r="R28" s="61">
        <f t="shared" si="3"/>
        <v>0</v>
      </c>
      <c r="S28" s="5">
        <f t="shared" si="4"/>
        <v>0</v>
      </c>
      <c r="T28" s="5">
        <f t="shared" si="5"/>
        <v>2</v>
      </c>
      <c r="U28" s="5">
        <f t="shared" si="6"/>
        <v>1</v>
      </c>
      <c r="V28" s="55">
        <f t="shared" si="7"/>
        <v>3</v>
      </c>
    </row>
    <row r="29" spans="1:22" x14ac:dyDescent="0.25">
      <c r="A29" s="28">
        <f t="shared" si="8"/>
        <v>26</v>
      </c>
      <c r="B29" s="7" t="s">
        <v>621</v>
      </c>
      <c r="C29" s="8"/>
      <c r="D29" s="5"/>
      <c r="E29" s="6">
        <v>1</v>
      </c>
      <c r="F29" s="15"/>
      <c r="G29" s="35">
        <f t="shared" si="0"/>
        <v>1</v>
      </c>
      <c r="H29" s="22"/>
      <c r="I29" s="4"/>
      <c r="J29" s="4"/>
      <c r="K29" s="4"/>
      <c r="L29" s="21">
        <f t="shared" si="1"/>
        <v>0</v>
      </c>
      <c r="M29" s="22"/>
      <c r="N29" s="4"/>
      <c r="O29" s="4"/>
      <c r="P29" s="4"/>
      <c r="Q29" s="21">
        <f t="shared" si="2"/>
        <v>0</v>
      </c>
      <c r="R29" s="61">
        <f t="shared" si="3"/>
        <v>0</v>
      </c>
      <c r="S29" s="5">
        <f t="shared" si="4"/>
        <v>0</v>
      </c>
      <c r="T29" s="5">
        <f t="shared" si="5"/>
        <v>1</v>
      </c>
      <c r="U29" s="5">
        <f t="shared" si="6"/>
        <v>0</v>
      </c>
      <c r="V29" s="55">
        <f t="shared" si="7"/>
        <v>1</v>
      </c>
    </row>
    <row r="30" spans="1:22" x14ac:dyDescent="0.25">
      <c r="A30" s="28">
        <f t="shared" si="8"/>
        <v>27</v>
      </c>
      <c r="B30" s="7" t="s">
        <v>622</v>
      </c>
      <c r="C30" s="8"/>
      <c r="D30" s="5"/>
      <c r="E30" s="6">
        <v>1</v>
      </c>
      <c r="F30" s="15">
        <v>2</v>
      </c>
      <c r="G30" s="35">
        <f t="shared" si="0"/>
        <v>3</v>
      </c>
      <c r="H30" s="22"/>
      <c r="I30" s="4"/>
      <c r="J30" s="4"/>
      <c r="K30" s="4"/>
      <c r="L30" s="21">
        <f t="shared" si="1"/>
        <v>0</v>
      </c>
      <c r="M30" s="22"/>
      <c r="N30" s="4"/>
      <c r="O30" s="4"/>
      <c r="P30" s="4"/>
      <c r="Q30" s="21">
        <f t="shared" si="2"/>
        <v>0</v>
      </c>
      <c r="R30" s="61">
        <f t="shared" si="3"/>
        <v>0</v>
      </c>
      <c r="S30" s="5">
        <f t="shared" si="4"/>
        <v>0</v>
      </c>
      <c r="T30" s="5">
        <f t="shared" si="5"/>
        <v>1</v>
      </c>
      <c r="U30" s="5">
        <f t="shared" si="6"/>
        <v>2</v>
      </c>
      <c r="V30" s="55">
        <f t="shared" si="7"/>
        <v>3</v>
      </c>
    </row>
    <row r="31" spans="1:22" x14ac:dyDescent="0.25">
      <c r="A31" s="28">
        <f t="shared" si="8"/>
        <v>28</v>
      </c>
      <c r="B31" s="7" t="s">
        <v>623</v>
      </c>
      <c r="C31" s="8"/>
      <c r="D31" s="5"/>
      <c r="E31" s="6">
        <v>1</v>
      </c>
      <c r="F31" s="15"/>
      <c r="G31" s="35">
        <f t="shared" si="0"/>
        <v>1</v>
      </c>
      <c r="H31" s="22"/>
      <c r="I31" s="4"/>
      <c r="J31" s="4"/>
      <c r="K31" s="4"/>
      <c r="L31" s="21">
        <f t="shared" si="1"/>
        <v>0</v>
      </c>
      <c r="M31" s="22"/>
      <c r="N31" s="4"/>
      <c r="O31" s="4">
        <f>1</f>
        <v>1</v>
      </c>
      <c r="P31" s="4"/>
      <c r="Q31" s="21">
        <f t="shared" si="2"/>
        <v>1</v>
      </c>
      <c r="R31" s="61">
        <f t="shared" si="3"/>
        <v>0</v>
      </c>
      <c r="S31" s="5">
        <f t="shared" si="4"/>
        <v>0</v>
      </c>
      <c r="T31" s="5">
        <f t="shared" si="5"/>
        <v>0</v>
      </c>
      <c r="U31" s="5">
        <f t="shared" si="6"/>
        <v>0</v>
      </c>
      <c r="V31" s="55">
        <f t="shared" si="7"/>
        <v>0</v>
      </c>
    </row>
    <row r="32" spans="1:22" x14ac:dyDescent="0.25">
      <c r="A32" s="28">
        <f t="shared" si="8"/>
        <v>29</v>
      </c>
      <c r="B32" s="7" t="s">
        <v>624</v>
      </c>
      <c r="C32" s="8"/>
      <c r="D32" s="5"/>
      <c r="E32" s="6">
        <v>1</v>
      </c>
      <c r="F32" s="15"/>
      <c r="G32" s="35">
        <f t="shared" si="0"/>
        <v>1</v>
      </c>
      <c r="H32" s="22"/>
      <c r="I32" s="4"/>
      <c r="J32" s="4"/>
      <c r="K32" s="4"/>
      <c r="L32" s="21">
        <f t="shared" si="1"/>
        <v>0</v>
      </c>
      <c r="M32" s="22"/>
      <c r="N32" s="4"/>
      <c r="O32" s="4"/>
      <c r="P32" s="4"/>
      <c r="Q32" s="21">
        <f t="shared" si="2"/>
        <v>0</v>
      </c>
      <c r="R32" s="61">
        <f t="shared" si="3"/>
        <v>0</v>
      </c>
      <c r="S32" s="5">
        <f t="shared" si="4"/>
        <v>0</v>
      </c>
      <c r="T32" s="5">
        <f t="shared" si="5"/>
        <v>1</v>
      </c>
      <c r="U32" s="5">
        <f t="shared" si="6"/>
        <v>0</v>
      </c>
      <c r="V32" s="55">
        <f t="shared" si="7"/>
        <v>1</v>
      </c>
    </row>
    <row r="33" spans="1:22" x14ac:dyDescent="0.25">
      <c r="A33" s="28">
        <f t="shared" si="8"/>
        <v>30</v>
      </c>
      <c r="B33" s="7" t="s">
        <v>625</v>
      </c>
      <c r="C33" s="8"/>
      <c r="D33" s="5"/>
      <c r="E33" s="6">
        <v>1</v>
      </c>
      <c r="F33" s="15">
        <v>35</v>
      </c>
      <c r="G33" s="35">
        <f t="shared" si="0"/>
        <v>36</v>
      </c>
      <c r="H33" s="22"/>
      <c r="I33" s="4"/>
      <c r="J33" s="4"/>
      <c r="K33" s="4"/>
      <c r="L33" s="21">
        <f t="shared" si="1"/>
        <v>0</v>
      </c>
      <c r="M33" s="22"/>
      <c r="N33" s="4"/>
      <c r="O33" s="4"/>
      <c r="P33" s="4">
        <f>1+1</f>
        <v>2</v>
      </c>
      <c r="Q33" s="21">
        <f t="shared" si="2"/>
        <v>2</v>
      </c>
      <c r="R33" s="61">
        <f t="shared" si="3"/>
        <v>0</v>
      </c>
      <c r="S33" s="5">
        <f t="shared" si="4"/>
        <v>0</v>
      </c>
      <c r="T33" s="5">
        <f t="shared" si="5"/>
        <v>1</v>
      </c>
      <c r="U33" s="5">
        <f t="shared" si="6"/>
        <v>33</v>
      </c>
      <c r="V33" s="55">
        <f t="shared" si="7"/>
        <v>34</v>
      </c>
    </row>
    <row r="34" spans="1:22" x14ac:dyDescent="0.25">
      <c r="A34" s="28">
        <f t="shared" si="8"/>
        <v>31</v>
      </c>
      <c r="B34" s="7" t="s">
        <v>626</v>
      </c>
      <c r="C34" s="8"/>
      <c r="D34" s="5"/>
      <c r="E34" s="6">
        <v>1</v>
      </c>
      <c r="F34" s="15"/>
      <c r="G34" s="35">
        <f t="shared" si="0"/>
        <v>1</v>
      </c>
      <c r="H34" s="22"/>
      <c r="I34" s="4"/>
      <c r="J34" s="4"/>
      <c r="K34" s="4"/>
      <c r="L34" s="21">
        <f t="shared" si="1"/>
        <v>0</v>
      </c>
      <c r="M34" s="22"/>
      <c r="N34" s="4"/>
      <c r="O34" s="4">
        <f>1</f>
        <v>1</v>
      </c>
      <c r="P34" s="4"/>
      <c r="Q34" s="21">
        <f t="shared" si="2"/>
        <v>1</v>
      </c>
      <c r="R34" s="61">
        <f t="shared" si="3"/>
        <v>0</v>
      </c>
      <c r="S34" s="5">
        <f t="shared" si="4"/>
        <v>0</v>
      </c>
      <c r="T34" s="5">
        <f t="shared" si="5"/>
        <v>0</v>
      </c>
      <c r="U34" s="5">
        <f t="shared" si="6"/>
        <v>0</v>
      </c>
      <c r="V34" s="55">
        <f t="shared" si="7"/>
        <v>0</v>
      </c>
    </row>
    <row r="35" spans="1:22" x14ac:dyDescent="0.25">
      <c r="A35" s="28">
        <f t="shared" si="8"/>
        <v>32</v>
      </c>
      <c r="B35" s="7" t="s">
        <v>627</v>
      </c>
      <c r="C35" s="8"/>
      <c r="D35" s="5"/>
      <c r="E35" s="6">
        <v>1</v>
      </c>
      <c r="F35" s="15"/>
      <c r="G35" s="35">
        <f t="shared" si="0"/>
        <v>1</v>
      </c>
      <c r="H35" s="22"/>
      <c r="I35" s="4"/>
      <c r="J35" s="4"/>
      <c r="K35" s="4"/>
      <c r="L35" s="21">
        <f t="shared" si="1"/>
        <v>0</v>
      </c>
      <c r="M35" s="22"/>
      <c r="N35" s="4"/>
      <c r="O35" s="4">
        <v>1</v>
      </c>
      <c r="P35" s="4"/>
      <c r="Q35" s="21">
        <f t="shared" si="2"/>
        <v>1</v>
      </c>
      <c r="R35" s="61">
        <f t="shared" si="3"/>
        <v>0</v>
      </c>
      <c r="S35" s="5">
        <f t="shared" si="4"/>
        <v>0</v>
      </c>
      <c r="T35" s="5">
        <f t="shared" si="5"/>
        <v>0</v>
      </c>
      <c r="U35" s="5">
        <f t="shared" si="6"/>
        <v>0</v>
      </c>
      <c r="V35" s="55">
        <f t="shared" si="7"/>
        <v>0</v>
      </c>
    </row>
    <row r="36" spans="1:22" x14ac:dyDescent="0.25">
      <c r="A36" s="28">
        <f t="shared" si="8"/>
        <v>33</v>
      </c>
      <c r="B36" s="7" t="s">
        <v>628</v>
      </c>
      <c r="C36" s="8"/>
      <c r="D36" s="5"/>
      <c r="E36" s="6">
        <v>1</v>
      </c>
      <c r="F36" s="15"/>
      <c r="G36" s="35">
        <f t="shared" si="0"/>
        <v>1</v>
      </c>
      <c r="H36" s="22"/>
      <c r="I36" s="4"/>
      <c r="J36" s="4"/>
      <c r="K36" s="4"/>
      <c r="L36" s="21">
        <f t="shared" si="1"/>
        <v>0</v>
      </c>
      <c r="M36" s="22"/>
      <c r="N36" s="4"/>
      <c r="O36" s="4"/>
      <c r="P36" s="4"/>
      <c r="Q36" s="21">
        <f t="shared" si="2"/>
        <v>0</v>
      </c>
      <c r="R36" s="61">
        <f t="shared" si="3"/>
        <v>0</v>
      </c>
      <c r="S36" s="5">
        <f t="shared" si="4"/>
        <v>0</v>
      </c>
      <c r="T36" s="5">
        <f t="shared" si="5"/>
        <v>1</v>
      </c>
      <c r="U36" s="5">
        <f t="shared" si="6"/>
        <v>0</v>
      </c>
      <c r="V36" s="55">
        <f t="shared" si="7"/>
        <v>1</v>
      </c>
    </row>
    <row r="37" spans="1:22" x14ac:dyDescent="0.25">
      <c r="A37" s="28">
        <f t="shared" si="8"/>
        <v>34</v>
      </c>
      <c r="B37" s="7" t="s">
        <v>629</v>
      </c>
      <c r="C37" s="8"/>
      <c r="D37" s="5"/>
      <c r="E37" s="6">
        <v>1</v>
      </c>
      <c r="F37" s="15"/>
      <c r="G37" s="35">
        <f t="shared" si="0"/>
        <v>1</v>
      </c>
      <c r="H37" s="22"/>
      <c r="I37" s="4"/>
      <c r="J37" s="4"/>
      <c r="K37" s="4"/>
      <c r="L37" s="21">
        <f t="shared" si="1"/>
        <v>0</v>
      </c>
      <c r="M37" s="22"/>
      <c r="N37" s="4"/>
      <c r="O37" s="4"/>
      <c r="P37" s="4"/>
      <c r="Q37" s="21">
        <f t="shared" si="2"/>
        <v>0</v>
      </c>
      <c r="R37" s="61">
        <f t="shared" si="3"/>
        <v>0</v>
      </c>
      <c r="S37" s="5">
        <f t="shared" si="4"/>
        <v>0</v>
      </c>
      <c r="T37" s="5">
        <f t="shared" si="5"/>
        <v>1</v>
      </c>
      <c r="U37" s="5">
        <f t="shared" si="6"/>
        <v>0</v>
      </c>
      <c r="V37" s="55">
        <f t="shared" si="7"/>
        <v>1</v>
      </c>
    </row>
    <row r="38" spans="1:22" x14ac:dyDescent="0.25">
      <c r="A38" s="28">
        <f t="shared" si="8"/>
        <v>35</v>
      </c>
      <c r="B38" s="7" t="s">
        <v>630</v>
      </c>
      <c r="C38" s="8"/>
      <c r="D38" s="5"/>
      <c r="E38" s="6">
        <v>1</v>
      </c>
      <c r="F38" s="15"/>
      <c r="G38" s="35">
        <f t="shared" si="0"/>
        <v>1</v>
      </c>
      <c r="H38" s="22"/>
      <c r="I38" s="4"/>
      <c r="J38" s="4"/>
      <c r="K38" s="4"/>
      <c r="L38" s="21">
        <f t="shared" si="1"/>
        <v>0</v>
      </c>
      <c r="M38" s="22"/>
      <c r="N38" s="4"/>
      <c r="O38" s="4"/>
      <c r="P38" s="4"/>
      <c r="Q38" s="21">
        <f t="shared" si="2"/>
        <v>0</v>
      </c>
      <c r="R38" s="61">
        <f t="shared" si="3"/>
        <v>0</v>
      </c>
      <c r="S38" s="5">
        <f t="shared" si="4"/>
        <v>0</v>
      </c>
      <c r="T38" s="5">
        <f t="shared" si="5"/>
        <v>1</v>
      </c>
      <c r="U38" s="5">
        <f t="shared" si="6"/>
        <v>0</v>
      </c>
      <c r="V38" s="55">
        <f t="shared" si="7"/>
        <v>1</v>
      </c>
    </row>
    <row r="39" spans="1:22" x14ac:dyDescent="0.25">
      <c r="A39" s="28">
        <f t="shared" si="8"/>
        <v>36</v>
      </c>
      <c r="B39" s="7" t="s">
        <v>631</v>
      </c>
      <c r="C39" s="8"/>
      <c r="D39" s="5"/>
      <c r="E39" s="6">
        <v>1</v>
      </c>
      <c r="F39" s="15"/>
      <c r="G39" s="35">
        <f t="shared" si="0"/>
        <v>1</v>
      </c>
      <c r="H39" s="22"/>
      <c r="I39" s="4"/>
      <c r="J39" s="4"/>
      <c r="K39" s="4"/>
      <c r="L39" s="21">
        <f t="shared" si="1"/>
        <v>0</v>
      </c>
      <c r="M39" s="22"/>
      <c r="N39" s="4"/>
      <c r="O39" s="4"/>
      <c r="P39" s="4"/>
      <c r="Q39" s="21">
        <f t="shared" si="2"/>
        <v>0</v>
      </c>
      <c r="R39" s="61">
        <f t="shared" si="3"/>
        <v>0</v>
      </c>
      <c r="S39" s="5">
        <f t="shared" si="4"/>
        <v>0</v>
      </c>
      <c r="T39" s="5">
        <f t="shared" si="5"/>
        <v>1</v>
      </c>
      <c r="U39" s="5">
        <f t="shared" si="6"/>
        <v>0</v>
      </c>
      <c r="V39" s="55">
        <f t="shared" si="7"/>
        <v>1</v>
      </c>
    </row>
    <row r="40" spans="1:22" x14ac:dyDescent="0.25">
      <c r="A40" s="28">
        <f t="shared" si="8"/>
        <v>37</v>
      </c>
      <c r="B40" s="7" t="s">
        <v>632</v>
      </c>
      <c r="C40" s="8"/>
      <c r="D40" s="5"/>
      <c r="E40" s="6">
        <v>1</v>
      </c>
      <c r="F40" s="15"/>
      <c r="G40" s="35">
        <f t="shared" si="0"/>
        <v>1</v>
      </c>
      <c r="H40" s="22"/>
      <c r="I40" s="4"/>
      <c r="J40" s="4"/>
      <c r="K40" s="4"/>
      <c r="L40" s="21">
        <f t="shared" si="1"/>
        <v>0</v>
      </c>
      <c r="M40" s="22"/>
      <c r="N40" s="4"/>
      <c r="O40" s="4"/>
      <c r="P40" s="4"/>
      <c r="Q40" s="21">
        <f t="shared" si="2"/>
        <v>0</v>
      </c>
      <c r="R40" s="61">
        <f t="shared" si="3"/>
        <v>0</v>
      </c>
      <c r="S40" s="5">
        <f t="shared" si="4"/>
        <v>0</v>
      </c>
      <c r="T40" s="5">
        <f t="shared" si="5"/>
        <v>1</v>
      </c>
      <c r="U40" s="5">
        <f t="shared" si="6"/>
        <v>0</v>
      </c>
      <c r="V40" s="55">
        <f t="shared" si="7"/>
        <v>1</v>
      </c>
    </row>
    <row r="41" spans="1:22" s="26" customFormat="1" ht="15.75" thickBot="1" x14ac:dyDescent="0.3">
      <c r="A41" s="118">
        <f>A35+1</f>
        <v>33</v>
      </c>
      <c r="B41" s="7" t="s">
        <v>634</v>
      </c>
      <c r="C41" s="8"/>
      <c r="D41" s="5"/>
      <c r="E41" s="6">
        <v>1</v>
      </c>
      <c r="F41" s="5">
        <v>16</v>
      </c>
      <c r="G41" s="66">
        <f t="shared" ref="G41" si="15">C41+D41+E41+F41</f>
        <v>17</v>
      </c>
      <c r="H41" s="4"/>
      <c r="I41" s="4"/>
      <c r="J41" s="4"/>
      <c r="K41" s="4"/>
      <c r="L41" s="4">
        <f t="shared" ref="L41" si="16">H41+I41+J41+K41</f>
        <v>0</v>
      </c>
      <c r="M41" s="4"/>
      <c r="N41" s="4"/>
      <c r="O41" s="4">
        <f>1</f>
        <v>1</v>
      </c>
      <c r="P41" s="4">
        <f>1+1+1+1+1+1+5+1+4</f>
        <v>16</v>
      </c>
      <c r="Q41" s="4">
        <f t="shared" ref="Q41" si="17">M41+N41+O41+P41</f>
        <v>17</v>
      </c>
      <c r="R41" s="66">
        <f t="shared" ref="R41" si="18">C41+H41-M41</f>
        <v>0</v>
      </c>
      <c r="S41" s="5">
        <f t="shared" ref="S41" si="19">D41+I41-N41</f>
        <v>0</v>
      </c>
      <c r="T41" s="5">
        <f t="shared" ref="T41" si="20">E41+J41-O41</f>
        <v>0</v>
      </c>
      <c r="U41" s="5">
        <f t="shared" ref="U41" si="21">F41+K41-P41</f>
        <v>0</v>
      </c>
      <c r="V41" s="66">
        <f t="shared" ref="V41" si="22">G41+L41-Q41</f>
        <v>0</v>
      </c>
    </row>
    <row r="42" spans="1:22" s="26" customFormat="1" ht="15.75" thickBot="1" x14ac:dyDescent="0.3">
      <c r="A42" s="118">
        <f t="shared" ref="A42:A46" si="23">A36+1</f>
        <v>34</v>
      </c>
      <c r="B42" s="7" t="s">
        <v>865</v>
      </c>
      <c r="C42" s="8"/>
      <c r="D42" s="5"/>
      <c r="E42" s="6">
        <v>1</v>
      </c>
      <c r="F42" s="5">
        <v>59</v>
      </c>
      <c r="G42" s="66">
        <f t="shared" ref="G42" si="24">C42+D42+E42+F42</f>
        <v>60</v>
      </c>
      <c r="H42" s="4"/>
      <c r="I42" s="4"/>
      <c r="J42" s="4"/>
      <c r="K42" s="4"/>
      <c r="L42" s="4">
        <f t="shared" ref="L42" si="25">H42+I42+J42+K42</f>
        <v>0</v>
      </c>
      <c r="M42" s="4"/>
      <c r="N42" s="4"/>
      <c r="O42" s="4"/>
      <c r="P42" s="4">
        <f>1+1+1+4+5+1+1+1+1+1</f>
        <v>17</v>
      </c>
      <c r="Q42" s="4">
        <f>M42+N42+O42+P42</f>
        <v>17</v>
      </c>
      <c r="R42" s="66">
        <f t="shared" ref="R42" si="26">C42+H42-M42</f>
        <v>0</v>
      </c>
      <c r="S42" s="5">
        <f t="shared" ref="S42" si="27">D42+I42-N42</f>
        <v>0</v>
      </c>
      <c r="T42" s="5">
        <f t="shared" ref="T42" si="28">E42+J42-O42</f>
        <v>1</v>
      </c>
      <c r="U42" s="5">
        <f t="shared" ref="U42" si="29">F42+K42-P42</f>
        <v>42</v>
      </c>
      <c r="V42" s="66">
        <f t="shared" ref="V42" si="30">G42+L42-Q42</f>
        <v>43</v>
      </c>
    </row>
    <row r="43" spans="1:22" s="26" customFormat="1" ht="15.75" thickBot="1" x14ac:dyDescent="0.3">
      <c r="A43" s="118">
        <f t="shared" si="23"/>
        <v>35</v>
      </c>
      <c r="B43" s="7" t="s">
        <v>866</v>
      </c>
      <c r="C43" s="8"/>
      <c r="D43" s="5"/>
      <c r="E43" s="6">
        <v>1</v>
      </c>
      <c r="F43" s="5">
        <v>79</v>
      </c>
      <c r="G43" s="66">
        <f t="shared" ref="G43:G46" si="31">C43+D43+E43+F43</f>
        <v>80</v>
      </c>
      <c r="H43" s="4"/>
      <c r="I43" s="4"/>
      <c r="J43" s="4"/>
      <c r="K43" s="4"/>
      <c r="L43" s="4">
        <f t="shared" ref="L43:L46" si="32">H43+I43+J43+K43</f>
        <v>0</v>
      </c>
      <c r="M43" s="4"/>
      <c r="N43" s="4"/>
      <c r="O43" s="4"/>
      <c r="P43" s="4">
        <f>1+1+2+2+5+2+1+2+1+2+2+2+2+1+1+2+2+1+1+1+4+1</f>
        <v>39</v>
      </c>
      <c r="Q43" s="4">
        <f t="shared" ref="Q43:Q46" si="33">M43+N43+O43+P43</f>
        <v>39</v>
      </c>
      <c r="R43" s="66">
        <f t="shared" ref="R43:R46" si="34">C43+H43-M43</f>
        <v>0</v>
      </c>
      <c r="S43" s="5">
        <f t="shared" ref="S43:S46" si="35">D43+I43-N43</f>
        <v>0</v>
      </c>
      <c r="T43" s="5">
        <f t="shared" ref="T43:T46" si="36">E43+J43-O43</f>
        <v>1</v>
      </c>
      <c r="U43" s="5">
        <f t="shared" ref="U43:U46" si="37">F43+K43-P43</f>
        <v>40</v>
      </c>
      <c r="V43" s="66">
        <f t="shared" ref="V43:V46" si="38">G43+L43-Q43</f>
        <v>41</v>
      </c>
    </row>
    <row r="44" spans="1:22" s="26" customFormat="1" ht="15.75" thickBot="1" x14ac:dyDescent="0.3">
      <c r="A44" s="118">
        <f t="shared" si="23"/>
        <v>36</v>
      </c>
      <c r="B44" s="7" t="s">
        <v>868</v>
      </c>
      <c r="C44" s="8"/>
      <c r="D44" s="5"/>
      <c r="E44" s="6">
        <v>1</v>
      </c>
      <c r="F44" s="5">
        <v>23</v>
      </c>
      <c r="G44" s="66">
        <f t="shared" si="31"/>
        <v>24</v>
      </c>
      <c r="H44" s="4"/>
      <c r="I44" s="4"/>
      <c r="J44" s="4"/>
      <c r="K44" s="4"/>
      <c r="L44" s="4">
        <f t="shared" si="32"/>
        <v>0</v>
      </c>
      <c r="M44" s="4"/>
      <c r="N44" s="4"/>
      <c r="O44" s="4"/>
      <c r="P44" s="4">
        <f>2+1+5</f>
        <v>8</v>
      </c>
      <c r="Q44" s="4">
        <f t="shared" si="33"/>
        <v>8</v>
      </c>
      <c r="R44" s="66">
        <f t="shared" si="34"/>
        <v>0</v>
      </c>
      <c r="S44" s="5">
        <f t="shared" si="35"/>
        <v>0</v>
      </c>
      <c r="T44" s="5">
        <f t="shared" si="36"/>
        <v>1</v>
      </c>
      <c r="U44" s="5">
        <f t="shared" si="37"/>
        <v>15</v>
      </c>
      <c r="V44" s="66">
        <f t="shared" si="38"/>
        <v>16</v>
      </c>
    </row>
    <row r="45" spans="1:22" s="26" customFormat="1" ht="15.75" thickBot="1" x14ac:dyDescent="0.3">
      <c r="A45" s="118">
        <f t="shared" si="23"/>
        <v>37</v>
      </c>
      <c r="B45" s="7" t="s">
        <v>869</v>
      </c>
      <c r="C45" s="8"/>
      <c r="D45" s="5"/>
      <c r="E45" s="6">
        <v>1</v>
      </c>
      <c r="F45" s="5">
        <v>14</v>
      </c>
      <c r="G45" s="66">
        <f t="shared" si="31"/>
        <v>15</v>
      </c>
      <c r="H45" s="4"/>
      <c r="I45" s="4"/>
      <c r="J45" s="4"/>
      <c r="K45" s="4"/>
      <c r="L45" s="4">
        <f t="shared" si="32"/>
        <v>0</v>
      </c>
      <c r="M45" s="4"/>
      <c r="N45" s="4"/>
      <c r="O45" s="4"/>
      <c r="P45" s="4">
        <f>1+4</f>
        <v>5</v>
      </c>
      <c r="Q45" s="4">
        <f t="shared" si="33"/>
        <v>5</v>
      </c>
      <c r="R45" s="66">
        <f t="shared" si="34"/>
        <v>0</v>
      </c>
      <c r="S45" s="5">
        <f t="shared" si="35"/>
        <v>0</v>
      </c>
      <c r="T45" s="5">
        <f t="shared" si="36"/>
        <v>1</v>
      </c>
      <c r="U45" s="5">
        <f t="shared" si="37"/>
        <v>9</v>
      </c>
      <c r="V45" s="66">
        <f t="shared" si="38"/>
        <v>10</v>
      </c>
    </row>
    <row r="46" spans="1:22" ht="15.75" thickBot="1" x14ac:dyDescent="0.3">
      <c r="A46" s="118">
        <f t="shared" si="23"/>
        <v>38</v>
      </c>
      <c r="B46" s="141" t="s">
        <v>883</v>
      </c>
      <c r="C46" s="142"/>
      <c r="D46" s="143"/>
      <c r="E46" s="144">
        <v>1</v>
      </c>
      <c r="F46" s="145">
        <v>2</v>
      </c>
      <c r="G46" s="146">
        <f t="shared" si="31"/>
        <v>3</v>
      </c>
      <c r="H46" s="147"/>
      <c r="I46" s="148"/>
      <c r="J46" s="148"/>
      <c r="K46" s="148">
        <f>12</f>
        <v>12</v>
      </c>
      <c r="L46" s="149">
        <f t="shared" si="32"/>
        <v>12</v>
      </c>
      <c r="M46" s="147"/>
      <c r="N46" s="148"/>
      <c r="O46" s="148"/>
      <c r="P46" s="148">
        <f>2+1+1+1+1+1+1+1+1+2+1+1+1</f>
        <v>15</v>
      </c>
      <c r="Q46" s="149">
        <f t="shared" si="33"/>
        <v>15</v>
      </c>
      <c r="R46" s="150">
        <f t="shared" si="34"/>
        <v>0</v>
      </c>
      <c r="S46" s="143">
        <f t="shared" si="35"/>
        <v>0</v>
      </c>
      <c r="T46" s="143">
        <f t="shared" si="36"/>
        <v>1</v>
      </c>
      <c r="U46" s="143">
        <f t="shared" si="37"/>
        <v>-1</v>
      </c>
      <c r="V46" s="151">
        <f t="shared" si="38"/>
        <v>0</v>
      </c>
    </row>
    <row r="47" spans="1:22" s="106" customFormat="1" x14ac:dyDescent="0.25">
      <c r="A47" s="103"/>
      <c r="B47" s="113"/>
      <c r="C47" s="114"/>
      <c r="D47" s="103"/>
      <c r="E47" s="115"/>
      <c r="F47" s="103"/>
      <c r="G47" s="108"/>
      <c r="R47" s="108"/>
      <c r="S47" s="103"/>
      <c r="T47" s="103"/>
      <c r="U47" s="103"/>
      <c r="V47" s="108"/>
    </row>
    <row r="48" spans="1:22" s="106" customFormat="1" x14ac:dyDescent="0.25">
      <c r="A48" s="103"/>
      <c r="B48" s="113"/>
      <c r="C48" s="114"/>
      <c r="D48" s="103"/>
      <c r="E48" s="115"/>
      <c r="F48" s="103"/>
      <c r="G48" s="108"/>
      <c r="R48" s="108"/>
      <c r="S48" s="103"/>
      <c r="T48" s="103"/>
      <c r="U48" s="103"/>
      <c r="V48" s="108"/>
    </row>
    <row r="49" spans="1:22" s="106" customFormat="1" x14ac:dyDescent="0.25">
      <c r="A49" s="103"/>
      <c r="B49" s="113"/>
      <c r="C49" s="114"/>
      <c r="D49" s="103"/>
      <c r="E49" s="115"/>
      <c r="F49" s="103"/>
      <c r="G49" s="108"/>
      <c r="R49" s="108"/>
      <c r="S49" s="103"/>
      <c r="T49" s="103"/>
      <c r="U49" s="103"/>
      <c r="V49" s="108"/>
    </row>
    <row r="50" spans="1:22" s="106" customFormat="1" x14ac:dyDescent="0.25">
      <c r="A50" s="103"/>
      <c r="B50" s="113"/>
      <c r="C50" s="114"/>
      <c r="D50" s="103"/>
      <c r="E50" s="115"/>
      <c r="F50" s="103"/>
      <c r="G50" s="108"/>
      <c r="R50" s="108"/>
      <c r="S50" s="103"/>
      <c r="T50" s="103"/>
      <c r="U50" s="103"/>
      <c r="V50" s="108"/>
    </row>
    <row r="51" spans="1:22" s="106" customFormat="1" x14ac:dyDescent="0.25">
      <c r="A51" s="103"/>
      <c r="B51" s="113"/>
      <c r="C51" s="114"/>
      <c r="D51" s="103"/>
      <c r="E51" s="115"/>
      <c r="F51" s="103"/>
      <c r="G51" s="108"/>
      <c r="R51" s="108"/>
      <c r="S51" s="103"/>
      <c r="T51" s="103"/>
      <c r="U51" s="103"/>
      <c r="V51" s="108"/>
    </row>
    <row r="52" spans="1:22" s="106" customFormat="1" x14ac:dyDescent="0.25">
      <c r="A52" s="103"/>
      <c r="B52" s="113"/>
      <c r="C52" s="114"/>
      <c r="D52" s="103"/>
      <c r="E52" s="115"/>
      <c r="F52" s="103"/>
      <c r="G52" s="108"/>
      <c r="R52" s="108"/>
      <c r="S52" s="103"/>
      <c r="T52" s="103"/>
      <c r="U52" s="103"/>
      <c r="V52" s="108"/>
    </row>
    <row r="53" spans="1:22" s="106" customFormat="1" x14ac:dyDescent="0.25">
      <c r="A53" s="103"/>
      <c r="B53" s="113"/>
      <c r="C53" s="114"/>
      <c r="D53" s="103"/>
      <c r="E53" s="115"/>
      <c r="F53" s="103"/>
      <c r="G53" s="108"/>
      <c r="R53" s="108"/>
      <c r="S53" s="103"/>
      <c r="T53" s="103"/>
      <c r="U53" s="103"/>
      <c r="V53" s="108"/>
    </row>
    <row r="54" spans="1:22" s="106" customFormat="1" x14ac:dyDescent="0.25">
      <c r="A54" s="103"/>
      <c r="B54" s="113"/>
      <c r="C54" s="114"/>
      <c r="D54" s="103"/>
      <c r="E54" s="115"/>
      <c r="F54" s="103"/>
      <c r="G54" s="108"/>
      <c r="R54" s="108"/>
      <c r="S54" s="103"/>
      <c r="T54" s="103"/>
      <c r="U54" s="103"/>
      <c r="V54" s="108"/>
    </row>
    <row r="55" spans="1:22" s="106" customFormat="1" x14ac:dyDescent="0.25">
      <c r="A55" s="103"/>
      <c r="B55" s="113"/>
      <c r="C55" s="114"/>
      <c r="D55" s="103"/>
      <c r="E55" s="115"/>
      <c r="F55" s="103"/>
      <c r="G55" s="108"/>
      <c r="R55" s="108"/>
      <c r="S55" s="103"/>
      <c r="T55" s="103"/>
      <c r="U55" s="103"/>
      <c r="V55" s="108"/>
    </row>
    <row r="56" spans="1:22" s="106" customFormat="1" x14ac:dyDescent="0.25">
      <c r="A56" s="103"/>
      <c r="B56" s="113"/>
      <c r="C56" s="114"/>
      <c r="D56" s="103"/>
      <c r="E56" s="115"/>
      <c r="F56" s="103"/>
      <c r="G56" s="108"/>
      <c r="R56" s="108"/>
      <c r="S56" s="103"/>
      <c r="T56" s="103"/>
      <c r="U56" s="103"/>
      <c r="V56" s="108"/>
    </row>
    <row r="57" spans="1:22" s="106" customFormat="1" x14ac:dyDescent="0.25">
      <c r="A57" s="103"/>
      <c r="B57" s="113"/>
      <c r="C57" s="114"/>
      <c r="D57" s="103"/>
      <c r="E57" s="115"/>
      <c r="F57" s="103"/>
      <c r="G57" s="108"/>
      <c r="R57" s="108"/>
      <c r="S57" s="103"/>
      <c r="T57" s="103"/>
      <c r="U57" s="103"/>
      <c r="V57" s="108"/>
    </row>
    <row r="58" spans="1:22" s="106" customFormat="1" x14ac:dyDescent="0.25">
      <c r="A58" s="103"/>
      <c r="B58" s="113"/>
      <c r="C58" s="114"/>
      <c r="D58" s="103"/>
      <c r="E58" s="115"/>
      <c r="F58" s="103"/>
      <c r="G58" s="108"/>
      <c r="R58" s="108"/>
      <c r="S58" s="103"/>
      <c r="T58" s="103"/>
      <c r="U58" s="103"/>
      <c r="V58" s="108"/>
    </row>
    <row r="59" spans="1:22" s="106" customFormat="1" x14ac:dyDescent="0.25">
      <c r="A59" s="103"/>
      <c r="B59" s="113"/>
      <c r="C59" s="114"/>
      <c r="D59" s="103"/>
      <c r="E59" s="115"/>
      <c r="F59" s="103"/>
      <c r="G59" s="108"/>
      <c r="R59" s="108"/>
      <c r="S59" s="103"/>
      <c r="T59" s="103"/>
      <c r="U59" s="103"/>
      <c r="V59" s="108"/>
    </row>
    <row r="60" spans="1:22" s="106" customFormat="1" x14ac:dyDescent="0.25">
      <c r="A60" s="103"/>
      <c r="B60" s="113"/>
      <c r="C60" s="114"/>
      <c r="D60" s="103"/>
      <c r="E60" s="115"/>
      <c r="F60" s="103"/>
      <c r="G60" s="108"/>
      <c r="R60" s="108"/>
      <c r="S60" s="103"/>
      <c r="T60" s="103"/>
      <c r="U60" s="103"/>
      <c r="V60" s="108"/>
    </row>
    <row r="61" spans="1:22" s="106" customFormat="1" x14ac:dyDescent="0.25">
      <c r="A61" s="103"/>
      <c r="B61" s="113"/>
      <c r="C61" s="114"/>
      <c r="D61" s="103"/>
      <c r="E61" s="115"/>
      <c r="F61" s="103"/>
      <c r="G61" s="108"/>
      <c r="R61" s="108"/>
      <c r="S61" s="103"/>
      <c r="T61" s="103"/>
      <c r="U61" s="103"/>
      <c r="V61" s="108"/>
    </row>
    <row r="62" spans="1:22" s="106" customFormat="1" x14ac:dyDescent="0.25">
      <c r="A62" s="103"/>
      <c r="B62" s="113"/>
      <c r="C62" s="114"/>
      <c r="D62" s="103"/>
      <c r="E62" s="115"/>
      <c r="F62" s="103"/>
      <c r="G62" s="108"/>
      <c r="R62" s="108"/>
      <c r="S62" s="103"/>
      <c r="T62" s="103"/>
      <c r="U62" s="103"/>
      <c r="V62" s="108"/>
    </row>
    <row r="63" spans="1:22" s="106" customFormat="1" x14ac:dyDescent="0.25">
      <c r="A63" s="103"/>
      <c r="B63" s="113"/>
      <c r="C63" s="114"/>
      <c r="D63" s="103"/>
      <c r="E63" s="115"/>
      <c r="F63" s="103"/>
      <c r="G63" s="108"/>
      <c r="R63" s="108"/>
      <c r="S63" s="103"/>
      <c r="T63" s="103"/>
      <c r="U63" s="103"/>
      <c r="V63" s="108"/>
    </row>
    <row r="64" spans="1:22" s="106" customFormat="1" x14ac:dyDescent="0.25">
      <c r="A64" s="103"/>
      <c r="B64" s="113"/>
      <c r="C64" s="114"/>
      <c r="D64" s="103"/>
      <c r="E64" s="115"/>
      <c r="F64" s="103"/>
      <c r="G64" s="108"/>
      <c r="R64" s="108"/>
      <c r="S64" s="103"/>
      <c r="T64" s="103"/>
      <c r="U64" s="103"/>
      <c r="V64" s="108"/>
    </row>
    <row r="65" spans="1:27" s="106" customFormat="1" x14ac:dyDescent="0.25">
      <c r="A65" s="103"/>
      <c r="B65" s="113"/>
      <c r="C65" s="114"/>
      <c r="D65" s="103"/>
      <c r="E65" s="115"/>
      <c r="F65" s="103"/>
      <c r="G65" s="108"/>
      <c r="R65" s="108"/>
      <c r="S65" s="103"/>
      <c r="T65" s="103"/>
      <c r="U65" s="103"/>
      <c r="V65" s="108"/>
    </row>
    <row r="66" spans="1:27" s="106" customFormat="1" x14ac:dyDescent="0.25">
      <c r="A66" s="103"/>
      <c r="B66" s="113"/>
      <c r="C66" s="114"/>
      <c r="D66" s="103"/>
      <c r="E66" s="115"/>
      <c r="F66" s="103"/>
      <c r="G66" s="108"/>
      <c r="R66" s="108"/>
      <c r="S66" s="103"/>
      <c r="T66" s="103"/>
      <c r="U66" s="103"/>
      <c r="V66" s="108"/>
    </row>
    <row r="67" spans="1:27" s="106" customFormat="1" x14ac:dyDescent="0.25">
      <c r="A67" s="103"/>
      <c r="B67" s="113"/>
      <c r="C67" s="114"/>
      <c r="D67" s="103"/>
      <c r="E67" s="115"/>
      <c r="F67" s="103"/>
      <c r="G67" s="108"/>
      <c r="R67" s="108"/>
      <c r="S67" s="103"/>
      <c r="T67" s="103"/>
      <c r="U67" s="103"/>
      <c r="V67" s="108"/>
    </row>
    <row r="68" spans="1:27" s="106" customFormat="1" x14ac:dyDescent="0.25">
      <c r="A68" s="103"/>
      <c r="B68" s="113"/>
      <c r="C68" s="114"/>
      <c r="D68" s="103"/>
      <c r="E68" s="115"/>
      <c r="F68" s="103"/>
      <c r="G68" s="108"/>
      <c r="R68" s="108"/>
      <c r="S68" s="103"/>
      <c r="T68" s="103"/>
      <c r="U68" s="103"/>
      <c r="V68" s="108"/>
    </row>
    <row r="69" spans="1:27" s="106" customFormat="1" x14ac:dyDescent="0.25">
      <c r="A69" s="103"/>
      <c r="B69" s="113"/>
      <c r="C69" s="114"/>
      <c r="D69" s="103"/>
      <c r="E69" s="115"/>
      <c r="F69" s="103"/>
      <c r="G69" s="108"/>
      <c r="R69" s="108"/>
      <c r="S69" s="103"/>
      <c r="T69" s="103"/>
      <c r="U69" s="103"/>
      <c r="V69" s="108"/>
    </row>
    <row r="70" spans="1:27" s="106" customFormat="1" x14ac:dyDescent="0.25">
      <c r="A70" s="103"/>
      <c r="B70" s="113"/>
      <c r="C70" s="114"/>
      <c r="D70" s="103"/>
      <c r="E70" s="115"/>
      <c r="F70" s="103"/>
      <c r="G70" s="108"/>
      <c r="R70" s="108"/>
      <c r="S70" s="103"/>
      <c r="T70" s="103"/>
      <c r="U70" s="103"/>
      <c r="V70" s="108"/>
    </row>
    <row r="71" spans="1:27" s="106" customFormat="1" x14ac:dyDescent="0.25">
      <c r="A71" s="103"/>
      <c r="B71" s="113"/>
      <c r="C71" s="114"/>
      <c r="D71" s="103"/>
      <c r="E71" s="115"/>
      <c r="F71" s="103"/>
      <c r="G71" s="108"/>
      <c r="R71" s="108"/>
      <c r="S71" s="103"/>
      <c r="T71" s="103"/>
      <c r="U71" s="103"/>
      <c r="V71" s="108"/>
    </row>
    <row r="72" spans="1:27" s="106" customFormat="1" x14ac:dyDescent="0.25">
      <c r="A72" s="103"/>
      <c r="B72" s="113"/>
      <c r="C72" s="114"/>
      <c r="D72" s="103"/>
      <c r="E72" s="115"/>
      <c r="F72" s="103"/>
      <c r="G72" s="108"/>
      <c r="R72" s="108"/>
      <c r="S72" s="103"/>
      <c r="T72" s="103"/>
      <c r="U72" s="103"/>
      <c r="V72" s="108"/>
    </row>
    <row r="73" spans="1:27" s="106" customFormat="1" x14ac:dyDescent="0.25">
      <c r="A73" s="103"/>
      <c r="B73" s="113"/>
      <c r="C73" s="114"/>
      <c r="D73" s="103"/>
      <c r="E73" s="115"/>
      <c r="F73" s="103"/>
      <c r="G73" s="108"/>
      <c r="R73" s="108"/>
      <c r="S73" s="103"/>
      <c r="T73" s="103"/>
      <c r="U73" s="103"/>
      <c r="V73" s="108"/>
    </row>
    <row r="74" spans="1:27" s="106" customFormat="1" x14ac:dyDescent="0.25">
      <c r="A74" s="103"/>
      <c r="B74" s="113"/>
      <c r="C74" s="114"/>
      <c r="D74" s="103"/>
      <c r="E74" s="115"/>
      <c r="F74" s="103"/>
      <c r="G74" s="108"/>
      <c r="R74" s="108"/>
      <c r="S74" s="103"/>
      <c r="T74" s="103"/>
      <c r="U74" s="103"/>
      <c r="V74" s="108"/>
    </row>
    <row r="75" spans="1:27" s="106" customFormat="1" x14ac:dyDescent="0.25">
      <c r="A75" s="103"/>
      <c r="B75" s="113"/>
      <c r="C75" s="114"/>
      <c r="D75" s="103"/>
      <c r="E75" s="115"/>
      <c r="F75" s="103"/>
      <c r="G75" s="108"/>
      <c r="R75" s="108"/>
      <c r="S75" s="103"/>
      <c r="T75" s="103"/>
      <c r="U75" s="103"/>
      <c r="V75" s="108"/>
    </row>
    <row r="76" spans="1:27" s="106" customFormat="1" x14ac:dyDescent="0.25">
      <c r="A76" s="103"/>
      <c r="B76" s="113"/>
      <c r="C76" s="114"/>
      <c r="D76" s="103"/>
      <c r="E76" s="115"/>
      <c r="F76" s="103"/>
      <c r="G76" s="108"/>
      <c r="R76" s="108"/>
      <c r="S76" s="103"/>
      <c r="T76" s="103"/>
      <c r="U76" s="103"/>
      <c r="V76" s="108"/>
    </row>
    <row r="77" spans="1:27" s="106" customFormat="1" x14ac:dyDescent="0.25"/>
    <row r="78" spans="1:27" s="106" customFormat="1" x14ac:dyDescent="0.25"/>
    <row r="79" spans="1:27" x14ac:dyDescent="0.25">
      <c r="A79" s="20"/>
      <c r="B79" s="20"/>
      <c r="C79" s="20"/>
      <c r="D79" s="20"/>
      <c r="E79" s="20"/>
      <c r="F79" s="20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</row>
    <row r="80" spans="1:27" x14ac:dyDescent="0.25">
      <c r="A80" s="20"/>
      <c r="B80" s="20"/>
      <c r="C80" s="20"/>
      <c r="D80" s="20"/>
      <c r="E80" s="20"/>
      <c r="F80" s="20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</row>
    <row r="81" spans="1:27" x14ac:dyDescent="0.25">
      <c r="A81" s="20"/>
      <c r="B81" s="20"/>
      <c r="C81" s="20"/>
      <c r="D81" s="20"/>
      <c r="E81" s="20"/>
      <c r="F81" s="20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</row>
    <row r="82" spans="1:27" x14ac:dyDescent="0.25">
      <c r="A82" s="20"/>
      <c r="B82" s="20"/>
      <c r="C82" s="20"/>
      <c r="D82" s="20"/>
      <c r="E82" s="20"/>
      <c r="F82" s="20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</row>
    <row r="83" spans="1:27" x14ac:dyDescent="0.25">
      <c r="A83" s="20"/>
      <c r="B83" s="20"/>
      <c r="C83" s="20"/>
      <c r="D83" s="20"/>
      <c r="E83" s="20"/>
      <c r="F83" s="20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</row>
    <row r="84" spans="1:27" x14ac:dyDescent="0.25">
      <c r="A84" s="20"/>
      <c r="B84" s="20"/>
      <c r="C84" s="20"/>
      <c r="D84" s="20"/>
      <c r="E84" s="20"/>
      <c r="F84" s="20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</row>
    <row r="85" spans="1:27" x14ac:dyDescent="0.25">
      <c r="A85" s="20"/>
      <c r="B85" s="20"/>
      <c r="C85" s="20"/>
      <c r="D85" s="20"/>
      <c r="E85" s="20"/>
      <c r="F85" s="20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</row>
    <row r="86" spans="1:27" x14ac:dyDescent="0.25">
      <c r="A86" s="20"/>
      <c r="B86" s="20"/>
      <c r="C86" s="20"/>
      <c r="D86" s="20"/>
      <c r="E86" s="20"/>
      <c r="F86" s="20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</row>
    <row r="87" spans="1:27" x14ac:dyDescent="0.25">
      <c r="A87" s="20"/>
      <c r="B87" s="20"/>
      <c r="C87" s="20"/>
      <c r="D87" s="20"/>
      <c r="E87" s="20"/>
      <c r="F87" s="20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</row>
    <row r="88" spans="1:27" x14ac:dyDescent="0.25">
      <c r="A88" s="20"/>
      <c r="B88" s="20"/>
      <c r="C88" s="20"/>
      <c r="D88" s="20"/>
      <c r="E88" s="20"/>
      <c r="F88" s="20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</row>
    <row r="89" spans="1:27" x14ac:dyDescent="0.25">
      <c r="A89" s="20"/>
      <c r="B89" s="20"/>
      <c r="C89" s="20"/>
      <c r="D89" s="20"/>
      <c r="E89" s="20"/>
      <c r="F89" s="20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</row>
    <row r="90" spans="1:27" x14ac:dyDescent="0.25">
      <c r="A90" s="20"/>
      <c r="B90" s="20"/>
      <c r="C90" s="20"/>
      <c r="D90" s="20"/>
      <c r="E90" s="20"/>
      <c r="F90" s="20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</row>
    <row r="91" spans="1:27" s="1" customFormat="1" x14ac:dyDescent="0.25">
      <c r="A91" s="20"/>
      <c r="B91" s="20"/>
      <c r="C91" s="20"/>
      <c r="D91" s="20"/>
      <c r="E91" s="20"/>
      <c r="F91" s="20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</row>
    <row r="92" spans="1:27" s="1" customFormat="1" x14ac:dyDescent="0.25">
      <c r="A92" s="20"/>
      <c r="B92" s="20"/>
      <c r="C92" s="20"/>
      <c r="D92" s="20"/>
      <c r="E92" s="20"/>
      <c r="F92" s="20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</row>
    <row r="93" spans="1:27" x14ac:dyDescent="0.25">
      <c r="A93" s="20"/>
      <c r="B93" s="20"/>
      <c r="C93" s="20"/>
      <c r="D93" s="20"/>
      <c r="E93" s="20"/>
      <c r="F93" s="20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</row>
    <row r="94" spans="1:27" x14ac:dyDescent="0.25">
      <c r="A94" s="20"/>
      <c r="B94" s="20"/>
      <c r="C94" s="20"/>
      <c r="D94" s="20"/>
      <c r="E94" s="20"/>
      <c r="F94" s="20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</row>
    <row r="95" spans="1:27" x14ac:dyDescent="0.25">
      <c r="A95" s="20"/>
      <c r="B95" s="20"/>
      <c r="C95" s="20"/>
      <c r="D95" s="20"/>
      <c r="E95" s="20"/>
      <c r="F95" s="20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</row>
    <row r="96" spans="1:27" x14ac:dyDescent="0.25">
      <c r="A96" s="20"/>
      <c r="B96" s="20"/>
      <c r="C96" s="20"/>
      <c r="D96" s="20"/>
      <c r="E96" s="20"/>
      <c r="F96" s="20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</row>
    <row r="97" spans="1:28" x14ac:dyDescent="0.25">
      <c r="A97" s="20"/>
      <c r="B97" s="20"/>
      <c r="C97" s="20"/>
      <c r="D97" s="20"/>
      <c r="E97" s="20"/>
      <c r="F97" s="20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</row>
    <row r="98" spans="1:28" x14ac:dyDescent="0.25">
      <c r="A98" s="20"/>
      <c r="B98" s="20"/>
      <c r="C98" s="20"/>
      <c r="D98" s="20"/>
      <c r="E98" s="20"/>
      <c r="F98" s="20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</row>
    <row r="99" spans="1:28" x14ac:dyDescent="0.25">
      <c r="A99" s="20"/>
      <c r="B99" s="20"/>
      <c r="C99" s="20"/>
      <c r="D99" s="20"/>
      <c r="E99" s="20"/>
      <c r="F99" s="20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</row>
    <row r="100" spans="1:28" x14ac:dyDescent="0.25">
      <c r="A100" s="20"/>
      <c r="B100" s="20"/>
      <c r="C100" s="20"/>
      <c r="D100" s="20"/>
      <c r="E100" s="20"/>
      <c r="F100" s="20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</row>
    <row r="101" spans="1:28" x14ac:dyDescent="0.25">
      <c r="A101" s="20"/>
      <c r="B101" s="20"/>
      <c r="C101" s="20"/>
      <c r="D101" s="20"/>
      <c r="E101" s="20"/>
      <c r="F101" s="20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</row>
    <row r="102" spans="1:28" x14ac:dyDescent="0.25">
      <c r="A102" s="20"/>
      <c r="B102" s="20"/>
      <c r="C102" s="20"/>
      <c r="D102" s="20"/>
      <c r="E102" s="20"/>
      <c r="F102" s="20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X102" s="26"/>
      <c r="Y102" s="26"/>
      <c r="Z102" s="26"/>
      <c r="AA102" s="26"/>
      <c r="AB102" s="26"/>
    </row>
    <row r="103" spans="1:28" x14ac:dyDescent="0.25">
      <c r="A103" s="20"/>
      <c r="B103" s="20"/>
      <c r="C103" s="20"/>
      <c r="D103" s="20"/>
      <c r="E103" s="20"/>
      <c r="F103" s="20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X103" s="26"/>
      <c r="Y103" s="26"/>
      <c r="Z103" s="26"/>
      <c r="AA103" s="26"/>
      <c r="AB103" s="26"/>
    </row>
    <row r="104" spans="1:28" x14ac:dyDescent="0.25">
      <c r="A104" s="20"/>
      <c r="B104" s="20"/>
      <c r="C104" s="20"/>
      <c r="D104" s="20"/>
      <c r="E104" s="20"/>
      <c r="F104" s="20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X104" s="26"/>
      <c r="Y104" s="26"/>
      <c r="Z104" s="26"/>
      <c r="AA104" s="26"/>
      <c r="AB104" s="26"/>
    </row>
    <row r="105" spans="1:28" x14ac:dyDescent="0.25">
      <c r="A105" s="20"/>
      <c r="B105" s="20"/>
      <c r="C105" s="20"/>
      <c r="D105" s="20"/>
      <c r="E105" s="20"/>
      <c r="F105" s="20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X105" s="26"/>
      <c r="Y105" s="26"/>
      <c r="Z105" s="26"/>
      <c r="AA105" s="26"/>
      <c r="AB105" s="26"/>
    </row>
    <row r="106" spans="1:28" x14ac:dyDescent="0.25">
      <c r="A106" s="20"/>
      <c r="B106" s="20"/>
      <c r="C106" s="20"/>
      <c r="D106" s="20"/>
      <c r="E106" s="20"/>
      <c r="F106" s="20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X106" s="26"/>
      <c r="Y106" s="26"/>
      <c r="Z106" s="26"/>
      <c r="AA106" s="26"/>
      <c r="AB106" s="26"/>
    </row>
    <row r="107" spans="1:28" x14ac:dyDescent="0.25">
      <c r="A107" s="20"/>
      <c r="B107" s="20"/>
      <c r="C107" s="20"/>
      <c r="D107" s="20"/>
      <c r="E107" s="20"/>
      <c r="F107" s="20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X107" s="26"/>
      <c r="Y107" s="26"/>
      <c r="Z107" s="26"/>
      <c r="AA107" s="26"/>
      <c r="AB107" s="26"/>
    </row>
    <row r="108" spans="1:28" x14ac:dyDescent="0.25">
      <c r="A108" s="20"/>
      <c r="B108" s="20"/>
      <c r="C108" s="20"/>
      <c r="D108" s="20"/>
      <c r="E108" s="20"/>
      <c r="F108" s="20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X108" s="26"/>
      <c r="Y108" s="26"/>
      <c r="Z108" s="26"/>
      <c r="AA108" s="26"/>
      <c r="AB108" s="26"/>
    </row>
    <row r="109" spans="1:28" x14ac:dyDescent="0.25">
      <c r="A109" s="20"/>
      <c r="B109" s="20"/>
      <c r="C109" s="20"/>
      <c r="D109" s="20"/>
      <c r="E109" s="20"/>
      <c r="F109" s="20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X109" s="26"/>
      <c r="Y109" s="26"/>
      <c r="Z109" s="26"/>
      <c r="AA109" s="26"/>
      <c r="AB109" s="26"/>
    </row>
    <row r="110" spans="1:28" x14ac:dyDescent="0.25">
      <c r="A110" s="20"/>
      <c r="B110" s="20"/>
      <c r="C110" s="20"/>
      <c r="D110" s="20"/>
      <c r="E110" s="20"/>
      <c r="F110" s="20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X110" s="26"/>
      <c r="Y110" s="26"/>
      <c r="Z110" s="26"/>
      <c r="AA110" s="26"/>
      <c r="AB110" s="26"/>
    </row>
    <row r="111" spans="1:28" x14ac:dyDescent="0.25">
      <c r="A111" s="20"/>
      <c r="B111" s="20"/>
      <c r="C111" s="20"/>
      <c r="D111" s="20"/>
      <c r="E111" s="20"/>
      <c r="F111" s="20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X111" s="26"/>
      <c r="Y111" s="26"/>
      <c r="Z111" s="26"/>
      <c r="AA111" s="26"/>
      <c r="AB111" s="26"/>
    </row>
    <row r="112" spans="1:28" x14ac:dyDescent="0.25">
      <c r="A112" s="20"/>
      <c r="B112" s="20"/>
      <c r="C112" s="20"/>
      <c r="D112" s="20"/>
      <c r="E112" s="20"/>
      <c r="F112" s="20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X112" s="26"/>
      <c r="Y112" s="26"/>
      <c r="Z112" s="26"/>
      <c r="AA112" s="26"/>
      <c r="AB112" s="26"/>
    </row>
    <row r="113" spans="1:28" x14ac:dyDescent="0.25">
      <c r="A113" s="20"/>
      <c r="B113" s="20"/>
      <c r="C113" s="20"/>
      <c r="D113" s="20"/>
      <c r="E113" s="20"/>
      <c r="F113" s="20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X113" s="26"/>
      <c r="Y113" s="26"/>
      <c r="Z113" s="26"/>
      <c r="AA113" s="26"/>
      <c r="AB113" s="26"/>
    </row>
    <row r="114" spans="1:28" x14ac:dyDescent="0.25">
      <c r="A114" s="20"/>
      <c r="B114" s="20"/>
      <c r="C114" s="20"/>
      <c r="D114" s="20"/>
      <c r="E114" s="20"/>
      <c r="F114" s="20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X114" s="26"/>
      <c r="Y114" s="26"/>
      <c r="Z114" s="26"/>
      <c r="AA114" s="26"/>
      <c r="AB114" s="26"/>
    </row>
    <row r="115" spans="1:28" x14ac:dyDescent="0.25">
      <c r="A115" s="20"/>
      <c r="B115" s="20"/>
      <c r="C115" s="20"/>
      <c r="D115" s="20"/>
      <c r="E115" s="20"/>
      <c r="F115" s="20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X115" s="26"/>
      <c r="Y115" s="26"/>
      <c r="Z115" s="26"/>
      <c r="AA115" s="26"/>
      <c r="AB115" s="26"/>
    </row>
    <row r="116" spans="1:28" x14ac:dyDescent="0.25">
      <c r="A116" s="20"/>
      <c r="B116" s="20"/>
      <c r="C116" s="20"/>
      <c r="D116" s="20"/>
      <c r="E116" s="20"/>
      <c r="F116" s="20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X116" s="26"/>
      <c r="Y116" s="26"/>
      <c r="Z116" s="26"/>
      <c r="AA116" s="26"/>
      <c r="AB116" s="26"/>
    </row>
    <row r="117" spans="1:28" x14ac:dyDescent="0.25">
      <c r="A117" s="20"/>
      <c r="B117" s="20"/>
      <c r="C117" s="20"/>
      <c r="D117" s="20"/>
      <c r="E117" s="20"/>
      <c r="F117" s="20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X117" s="26"/>
      <c r="Y117" s="26"/>
      <c r="Z117" s="26"/>
      <c r="AA117" s="26"/>
      <c r="AB117" s="26"/>
    </row>
    <row r="118" spans="1:28" x14ac:dyDescent="0.25">
      <c r="A118" s="20"/>
      <c r="B118" s="20"/>
      <c r="C118" s="20"/>
      <c r="D118" s="20"/>
      <c r="E118" s="20"/>
      <c r="F118" s="20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X118" s="26"/>
      <c r="Y118" s="26"/>
      <c r="Z118" s="26"/>
      <c r="AA118" s="26"/>
      <c r="AB118" s="26"/>
    </row>
    <row r="119" spans="1:28" x14ac:dyDescent="0.25">
      <c r="A119" s="20"/>
      <c r="B119" s="20"/>
      <c r="C119" s="20"/>
      <c r="D119" s="20"/>
      <c r="E119" s="20"/>
      <c r="F119" s="20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X119" s="26"/>
      <c r="Y119" s="26"/>
      <c r="Z119" s="26"/>
      <c r="AA119" s="26"/>
      <c r="AB119" s="26"/>
    </row>
    <row r="120" spans="1:28" x14ac:dyDescent="0.25">
      <c r="A120" s="20"/>
      <c r="B120" s="20"/>
      <c r="C120" s="20"/>
      <c r="D120" s="20"/>
      <c r="E120" s="20"/>
      <c r="F120" s="20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X120" s="26"/>
      <c r="Y120" s="26"/>
      <c r="Z120" s="26"/>
      <c r="AA120" s="26"/>
      <c r="AB120" s="26"/>
    </row>
    <row r="121" spans="1:28" x14ac:dyDescent="0.25">
      <c r="A121" s="20"/>
      <c r="B121" s="20"/>
      <c r="C121" s="20"/>
      <c r="D121" s="20"/>
      <c r="E121" s="20"/>
      <c r="F121" s="20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X121" s="26"/>
      <c r="Y121" s="26"/>
      <c r="Z121" s="26"/>
      <c r="AA121" s="26"/>
      <c r="AB121" s="26"/>
    </row>
    <row r="122" spans="1:28" x14ac:dyDescent="0.25">
      <c r="A122" s="20"/>
      <c r="B122" s="20"/>
      <c r="C122" s="20"/>
      <c r="D122" s="20"/>
      <c r="E122" s="20"/>
      <c r="F122" s="20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X122" s="26"/>
      <c r="Y122" s="26"/>
      <c r="Z122" s="26"/>
      <c r="AA122" s="26"/>
      <c r="AB122" s="26"/>
    </row>
    <row r="123" spans="1:28" x14ac:dyDescent="0.25">
      <c r="A123" s="20"/>
      <c r="B123" s="20"/>
      <c r="C123" s="20"/>
      <c r="D123" s="20"/>
      <c r="E123" s="20"/>
      <c r="F123" s="20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X123" s="26"/>
      <c r="Y123" s="26"/>
      <c r="Z123" s="26"/>
      <c r="AA123" s="26"/>
      <c r="AB123" s="26"/>
    </row>
    <row r="124" spans="1:28" x14ac:dyDescent="0.25">
      <c r="A124" s="20"/>
      <c r="B124" s="20"/>
      <c r="C124" s="20"/>
      <c r="D124" s="20"/>
      <c r="E124" s="20"/>
      <c r="F124" s="20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X124" s="26"/>
      <c r="Y124" s="26"/>
      <c r="Z124" s="26"/>
      <c r="AA124" s="26"/>
      <c r="AB124" s="26"/>
    </row>
    <row r="125" spans="1:28" x14ac:dyDescent="0.25">
      <c r="A125" s="20"/>
      <c r="B125" s="20"/>
      <c r="C125" s="20"/>
      <c r="D125" s="20"/>
      <c r="E125" s="20"/>
      <c r="F125" s="20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X125" s="26"/>
      <c r="Y125" s="26"/>
      <c r="Z125" s="26"/>
      <c r="AA125" s="26"/>
      <c r="AB125" s="26"/>
    </row>
    <row r="126" spans="1:28" x14ac:dyDescent="0.25">
      <c r="A126" s="20"/>
      <c r="B126" s="20"/>
      <c r="C126" s="20"/>
      <c r="D126" s="20"/>
      <c r="E126" s="20"/>
      <c r="F126" s="20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X126" s="26"/>
      <c r="Y126" s="26"/>
      <c r="Z126" s="26"/>
      <c r="AA126" s="26"/>
      <c r="AB126" s="26"/>
    </row>
    <row r="127" spans="1:28" x14ac:dyDescent="0.25">
      <c r="A127" s="20"/>
      <c r="B127" s="20"/>
      <c r="C127" s="20"/>
      <c r="D127" s="20"/>
      <c r="E127" s="20"/>
      <c r="F127" s="20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X127" s="26"/>
      <c r="Y127" s="26"/>
      <c r="Z127" s="26"/>
      <c r="AA127" s="26"/>
      <c r="AB127" s="26"/>
    </row>
    <row r="128" spans="1:28" x14ac:dyDescent="0.25">
      <c r="A128" s="20"/>
      <c r="B128" s="20"/>
      <c r="C128" s="20"/>
      <c r="D128" s="20"/>
      <c r="E128" s="20"/>
      <c r="F128" s="20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X128" s="26"/>
      <c r="Y128" s="26"/>
      <c r="Z128" s="26"/>
      <c r="AA128" s="26"/>
      <c r="AB128" s="26"/>
    </row>
    <row r="129" spans="1:28" x14ac:dyDescent="0.25">
      <c r="A129" s="20"/>
      <c r="B129" s="20"/>
      <c r="C129" s="20"/>
      <c r="D129" s="20"/>
      <c r="E129" s="20"/>
      <c r="F129" s="20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X129" s="26"/>
      <c r="Y129" s="26"/>
      <c r="Z129" s="26"/>
      <c r="AA129" s="26"/>
      <c r="AB129" s="26"/>
    </row>
    <row r="130" spans="1:28" x14ac:dyDescent="0.25">
      <c r="A130" s="20"/>
      <c r="B130" s="20"/>
      <c r="C130" s="20"/>
      <c r="D130" s="20"/>
      <c r="E130" s="20"/>
      <c r="F130" s="20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X130" s="26"/>
      <c r="Y130" s="26"/>
      <c r="Z130" s="26"/>
      <c r="AA130" s="26"/>
      <c r="AB130" s="26"/>
    </row>
    <row r="131" spans="1:28" x14ac:dyDescent="0.25">
      <c r="A131" s="20"/>
      <c r="B131" s="20"/>
      <c r="C131" s="20"/>
      <c r="D131" s="20"/>
      <c r="E131" s="20"/>
      <c r="F131" s="20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X131" s="26"/>
      <c r="Y131" s="26"/>
      <c r="Z131" s="26"/>
      <c r="AA131" s="26"/>
      <c r="AB131" s="26"/>
    </row>
    <row r="132" spans="1:28" x14ac:dyDescent="0.25">
      <c r="A132" s="20"/>
      <c r="B132" s="20"/>
      <c r="C132" s="20"/>
      <c r="D132" s="20"/>
      <c r="E132" s="20"/>
      <c r="F132" s="20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X132" s="26"/>
      <c r="Y132" s="26"/>
      <c r="Z132" s="26"/>
      <c r="AA132" s="26"/>
      <c r="AB132" s="26"/>
    </row>
    <row r="133" spans="1:28" x14ac:dyDescent="0.25">
      <c r="A133" s="20"/>
      <c r="B133" s="20"/>
      <c r="C133" s="20"/>
      <c r="D133" s="20"/>
      <c r="E133" s="20"/>
      <c r="F133" s="20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X133" s="26"/>
      <c r="Y133" s="26"/>
      <c r="Z133" s="26"/>
      <c r="AA133" s="26"/>
      <c r="AB133" s="26"/>
    </row>
    <row r="134" spans="1:28" x14ac:dyDescent="0.25">
      <c r="A134" s="20"/>
      <c r="B134" s="20"/>
      <c r="C134" s="20"/>
      <c r="D134" s="20"/>
      <c r="E134" s="20"/>
      <c r="F134" s="20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X134" s="26"/>
      <c r="Y134" s="26"/>
      <c r="Z134" s="26"/>
      <c r="AA134" s="26"/>
      <c r="AB134" s="26"/>
    </row>
    <row r="135" spans="1:28" x14ac:dyDescent="0.25">
      <c r="A135" s="20"/>
      <c r="B135" s="20"/>
      <c r="C135" s="20"/>
      <c r="D135" s="20"/>
      <c r="E135" s="20"/>
      <c r="F135" s="20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X135" s="26"/>
      <c r="Y135" s="26"/>
      <c r="Z135" s="26"/>
      <c r="AA135" s="26"/>
      <c r="AB135" s="26"/>
    </row>
    <row r="136" spans="1:28" x14ac:dyDescent="0.25">
      <c r="A136" s="20"/>
      <c r="B136" s="20"/>
      <c r="C136" s="20"/>
      <c r="D136" s="20"/>
      <c r="E136" s="20"/>
      <c r="F136" s="20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X136" s="26"/>
      <c r="Y136" s="26"/>
      <c r="Z136" s="26"/>
      <c r="AA136" s="26"/>
      <c r="AB136" s="26"/>
    </row>
    <row r="137" spans="1:28" x14ac:dyDescent="0.25">
      <c r="A137" s="20"/>
      <c r="B137" s="20"/>
      <c r="C137" s="20"/>
      <c r="D137" s="20"/>
      <c r="E137" s="20"/>
      <c r="F137" s="20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X137" s="26"/>
      <c r="Y137" s="26"/>
      <c r="Z137" s="26"/>
      <c r="AA137" s="26"/>
      <c r="AB137" s="26"/>
    </row>
    <row r="138" spans="1:28" x14ac:dyDescent="0.25">
      <c r="A138" s="20"/>
      <c r="B138" s="20"/>
      <c r="C138" s="20"/>
      <c r="D138" s="20"/>
      <c r="E138" s="20"/>
      <c r="F138" s="20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X138" s="26"/>
      <c r="Y138" s="26"/>
      <c r="Z138" s="26"/>
      <c r="AA138" s="26"/>
      <c r="AB138" s="26"/>
    </row>
    <row r="139" spans="1:28" x14ac:dyDescent="0.25">
      <c r="A139" s="20"/>
      <c r="B139" s="20"/>
      <c r="C139" s="20"/>
      <c r="D139" s="20"/>
      <c r="E139" s="20"/>
      <c r="F139" s="20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</row>
    <row r="140" spans="1:28" x14ac:dyDescent="0.25">
      <c r="A140" s="20"/>
      <c r="B140" s="20"/>
      <c r="C140" s="20"/>
      <c r="D140" s="20"/>
      <c r="E140" s="20"/>
      <c r="F140" s="20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</row>
    <row r="141" spans="1:28" x14ac:dyDescent="0.25">
      <c r="A141" s="20"/>
      <c r="B141" s="20"/>
      <c r="C141" s="20"/>
      <c r="D141" s="20"/>
      <c r="E141" s="20"/>
      <c r="F141" s="20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</row>
    <row r="142" spans="1:28" x14ac:dyDescent="0.25">
      <c r="A142" s="20"/>
      <c r="B142" s="20"/>
      <c r="C142" s="20"/>
      <c r="D142" s="20"/>
      <c r="E142" s="20"/>
      <c r="F142" s="20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</row>
    <row r="143" spans="1:28" x14ac:dyDescent="0.25">
      <c r="A143" s="20"/>
      <c r="B143" s="20"/>
      <c r="C143" s="20"/>
      <c r="D143" s="20"/>
      <c r="E143" s="20"/>
      <c r="F143" s="20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</row>
    <row r="144" spans="1:28" x14ac:dyDescent="0.25">
      <c r="A144" s="20"/>
      <c r="B144" s="20"/>
      <c r="C144" s="20"/>
      <c r="D144" s="20"/>
      <c r="E144" s="20"/>
      <c r="F144" s="20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</row>
    <row r="145" spans="1:18" x14ac:dyDescent="0.25">
      <c r="A145" s="20"/>
      <c r="B145" s="20"/>
      <c r="C145" s="20"/>
      <c r="D145" s="20"/>
      <c r="E145" s="20"/>
      <c r="F145" s="20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</row>
    <row r="146" spans="1:18" x14ac:dyDescent="0.25">
      <c r="A146" s="20"/>
      <c r="B146" s="20"/>
      <c r="C146" s="20"/>
      <c r="D146" s="20"/>
      <c r="E146" s="20"/>
      <c r="F146" s="20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</row>
    <row r="147" spans="1:18" x14ac:dyDescent="0.25">
      <c r="A147" s="20"/>
      <c r="B147" s="20"/>
      <c r="C147" s="20"/>
      <c r="D147" s="20"/>
      <c r="E147" s="20"/>
      <c r="F147" s="20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</row>
    <row r="148" spans="1:18" x14ac:dyDescent="0.25">
      <c r="A148" s="20"/>
      <c r="B148" s="20"/>
      <c r="C148" s="20"/>
      <c r="D148" s="20"/>
      <c r="E148" s="20"/>
      <c r="F148" s="20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</row>
    <row r="149" spans="1:18" x14ac:dyDescent="0.25">
      <c r="A149" s="20"/>
      <c r="B149" s="20"/>
      <c r="C149" s="20"/>
      <c r="D149" s="20"/>
      <c r="E149" s="20"/>
      <c r="F149" s="20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</row>
    <row r="150" spans="1:18" x14ac:dyDescent="0.25">
      <c r="A150" s="20"/>
      <c r="B150" s="20"/>
      <c r="C150" s="20"/>
      <c r="D150" s="20"/>
      <c r="E150" s="20"/>
      <c r="F150" s="20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</row>
    <row r="151" spans="1:18" x14ac:dyDescent="0.25">
      <c r="A151" s="20"/>
      <c r="B151" s="20"/>
      <c r="C151" s="20"/>
      <c r="D151" s="20"/>
      <c r="E151" s="20"/>
      <c r="F151" s="20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</row>
    <row r="152" spans="1:18" x14ac:dyDescent="0.25">
      <c r="A152" s="20"/>
      <c r="B152" s="20"/>
      <c r="C152" s="20"/>
      <c r="D152" s="20"/>
      <c r="E152" s="20"/>
      <c r="F152" s="20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</row>
    <row r="153" spans="1:18" x14ac:dyDescent="0.25">
      <c r="A153" s="20"/>
      <c r="B153" s="20"/>
      <c r="C153" s="20"/>
      <c r="D153" s="20"/>
      <c r="E153" s="20"/>
      <c r="F153" s="20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</row>
    <row r="154" spans="1:18" x14ac:dyDescent="0.25">
      <c r="A154" s="20"/>
      <c r="B154" s="20"/>
      <c r="C154" s="20"/>
      <c r="D154" s="20"/>
      <c r="E154" s="20"/>
      <c r="F154" s="20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</row>
    <row r="155" spans="1:18" x14ac:dyDescent="0.25">
      <c r="A155" s="20"/>
      <c r="B155" s="20"/>
      <c r="C155" s="20"/>
      <c r="D155" s="20"/>
      <c r="E155" s="20"/>
      <c r="F155" s="20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</row>
    <row r="156" spans="1:18" x14ac:dyDescent="0.25">
      <c r="A156" s="20"/>
      <c r="B156" s="20"/>
      <c r="C156" s="20"/>
      <c r="D156" s="20"/>
      <c r="E156" s="20"/>
      <c r="F156" s="20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</row>
    <row r="157" spans="1:18" x14ac:dyDescent="0.25">
      <c r="A157" s="20"/>
      <c r="B157" s="20"/>
      <c r="C157" s="20"/>
      <c r="D157" s="20"/>
      <c r="E157" s="20"/>
      <c r="F157" s="20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</row>
    <row r="158" spans="1:18" x14ac:dyDescent="0.25">
      <c r="A158" s="20"/>
      <c r="B158" s="20"/>
      <c r="C158" s="20"/>
      <c r="D158" s="20"/>
      <c r="E158" s="20"/>
      <c r="F158" s="20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</row>
    <row r="159" spans="1:18" x14ac:dyDescent="0.25">
      <c r="A159" s="20"/>
      <c r="B159" s="20"/>
      <c r="C159" s="20"/>
      <c r="D159" s="20"/>
      <c r="E159" s="20"/>
      <c r="F159" s="20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</row>
    <row r="160" spans="1:18" x14ac:dyDescent="0.25">
      <c r="A160" s="20"/>
      <c r="B160" s="20"/>
      <c r="C160" s="20"/>
      <c r="D160" s="20"/>
      <c r="E160" s="20"/>
      <c r="F160" s="20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</row>
    <row r="161" spans="1:8" x14ac:dyDescent="0.25">
      <c r="A161" s="20"/>
      <c r="B161" s="20"/>
      <c r="C161" s="20"/>
      <c r="D161" s="20"/>
      <c r="E161" s="20"/>
      <c r="F161" s="20"/>
      <c r="G161" s="26"/>
      <c r="H161" s="20"/>
    </row>
    <row r="162" spans="1:8" x14ac:dyDescent="0.25">
      <c r="A162" s="20"/>
      <c r="B162" s="20"/>
      <c r="C162" s="20"/>
      <c r="D162" s="20"/>
      <c r="E162" s="20"/>
      <c r="F162" s="20"/>
      <c r="G162" s="26"/>
      <c r="H162" s="20"/>
    </row>
    <row r="163" spans="1:8" x14ac:dyDescent="0.25">
      <c r="A163" s="20"/>
      <c r="B163" s="20"/>
      <c r="C163" s="20"/>
      <c r="D163" s="20"/>
      <c r="E163" s="20"/>
      <c r="F163" s="20"/>
      <c r="G163" s="26"/>
      <c r="H163" s="20"/>
    </row>
    <row r="164" spans="1:8" x14ac:dyDescent="0.25">
      <c r="A164" s="20"/>
      <c r="B164" s="20"/>
      <c r="C164" s="20"/>
      <c r="D164" s="20"/>
      <c r="E164" s="20"/>
      <c r="F164" s="20"/>
      <c r="G164" s="26"/>
      <c r="H164" s="20"/>
    </row>
  </sheetData>
  <mergeCells count="4">
    <mergeCell ref="H1:L1"/>
    <mergeCell ref="M1:Q1"/>
    <mergeCell ref="R1:V1"/>
    <mergeCell ref="C1:G1"/>
  </mergeCells>
  <pageMargins left="0.2" right="0.2" top="0.25" bottom="0.2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9"/>
  <sheetViews>
    <sheetView tabSelected="1" topLeftCell="A19" workbookViewId="0">
      <selection activeCell="A134" sqref="A134"/>
    </sheetView>
  </sheetViews>
  <sheetFormatPr defaultRowHeight="15" x14ac:dyDescent="0.25"/>
  <cols>
    <col min="1" max="1" width="39.5703125" bestFit="1" customWidth="1"/>
    <col min="2" max="2" width="4" customWidth="1"/>
    <col min="3" max="3" width="0" hidden="1" customWidth="1"/>
    <col min="4" max="4" width="4.140625" customWidth="1"/>
    <col min="5" max="5" width="4.85546875" customWidth="1"/>
    <col min="6" max="6" width="6.5703125" bestFit="1" customWidth="1"/>
    <col min="7" max="7" width="5.5703125" customWidth="1"/>
    <col min="8" max="8" width="0" hidden="1" customWidth="1"/>
    <col min="9" max="9" width="5.28515625" customWidth="1"/>
    <col min="10" max="10" width="4.5703125" customWidth="1"/>
    <col min="11" max="11" width="6.140625" customWidth="1"/>
    <col min="12" max="12" width="0.28515625" hidden="1" customWidth="1"/>
    <col min="13" max="13" width="0" hidden="1" customWidth="1"/>
    <col min="14" max="14" width="5.5703125" customWidth="1"/>
    <col min="15" max="15" width="4.7109375" customWidth="1"/>
    <col min="16" max="16" width="7.42578125" customWidth="1"/>
    <col min="17" max="17" width="4.42578125" customWidth="1"/>
    <col min="18" max="18" width="0.140625" customWidth="1"/>
    <col min="19" max="19" width="5.5703125" customWidth="1"/>
    <col min="20" max="20" width="6.7109375" customWidth="1"/>
    <col min="21" max="21" width="8.7109375" customWidth="1"/>
  </cols>
  <sheetData>
    <row r="1" spans="1:21" ht="15.75" x14ac:dyDescent="0.25">
      <c r="A1" s="9"/>
      <c r="B1" s="188" t="s">
        <v>141</v>
      </c>
      <c r="C1" s="188"/>
      <c r="D1" s="188"/>
      <c r="E1" s="188"/>
      <c r="F1" s="188"/>
      <c r="G1" s="195" t="s">
        <v>143</v>
      </c>
      <c r="H1" s="196"/>
      <c r="I1" s="196"/>
      <c r="J1" s="196"/>
      <c r="K1" s="197"/>
      <c r="L1" s="195" t="s">
        <v>144</v>
      </c>
      <c r="M1" s="196"/>
      <c r="N1" s="196"/>
      <c r="O1" s="196"/>
      <c r="P1" s="197"/>
      <c r="Q1" s="189" t="s">
        <v>146</v>
      </c>
      <c r="R1" s="189"/>
      <c r="S1" s="189"/>
      <c r="T1" s="189"/>
      <c r="U1" s="190"/>
    </row>
    <row r="2" spans="1:21" ht="15.75" thickBot="1" x14ac:dyDescent="0.3">
      <c r="A2" s="81" t="s">
        <v>138</v>
      </c>
      <c r="B2" s="70" t="s">
        <v>345</v>
      </c>
      <c r="C2" s="70" t="s">
        <v>4</v>
      </c>
      <c r="D2" s="70" t="s">
        <v>5</v>
      </c>
      <c r="E2" s="70" t="s">
        <v>6</v>
      </c>
      <c r="F2" s="70" t="s">
        <v>69</v>
      </c>
      <c r="G2" s="71" t="s">
        <v>345</v>
      </c>
      <c r="H2" s="71" t="s">
        <v>4</v>
      </c>
      <c r="I2" s="71" t="s">
        <v>142</v>
      </c>
      <c r="J2" s="71" t="s">
        <v>6</v>
      </c>
      <c r="K2" s="71" t="s">
        <v>69</v>
      </c>
      <c r="L2" s="71" t="s">
        <v>365</v>
      </c>
      <c r="M2" s="71" t="s">
        <v>4</v>
      </c>
      <c r="N2" s="71" t="s">
        <v>142</v>
      </c>
      <c r="O2" s="71" t="s">
        <v>6</v>
      </c>
      <c r="P2" s="71" t="s">
        <v>69</v>
      </c>
      <c r="Q2" s="71" t="s">
        <v>345</v>
      </c>
      <c r="R2" s="71" t="s">
        <v>4</v>
      </c>
      <c r="S2" s="71" t="s">
        <v>142</v>
      </c>
      <c r="T2" s="71" t="s">
        <v>6</v>
      </c>
      <c r="U2" s="110" t="s">
        <v>69</v>
      </c>
    </row>
    <row r="3" spans="1:21" ht="18.75" x14ac:dyDescent="0.3">
      <c r="A3" s="72" t="s">
        <v>196</v>
      </c>
      <c r="B3" s="10"/>
      <c r="C3" s="10"/>
      <c r="D3" s="10"/>
      <c r="E3" s="10"/>
      <c r="F3" s="73">
        <f t="shared" ref="F3:F145" si="0">B3+C3+D3+E3</f>
        <v>0</v>
      </c>
      <c r="G3" s="10"/>
      <c r="H3" s="10"/>
      <c r="I3" s="10"/>
      <c r="J3" s="10"/>
      <c r="K3" s="11">
        <f>G3+H3+I3+J3</f>
        <v>0</v>
      </c>
      <c r="L3" s="10"/>
      <c r="M3" s="10"/>
      <c r="N3" s="10"/>
      <c r="O3" s="98"/>
      <c r="P3" s="5">
        <f>L3+M3+N3+O3</f>
        <v>0</v>
      </c>
      <c r="Q3" s="101">
        <f t="shared" ref="Q3:U3" si="1">B3+G3-L3</f>
        <v>0</v>
      </c>
      <c r="R3" s="10">
        <f t="shared" si="1"/>
        <v>0</v>
      </c>
      <c r="S3" s="10">
        <f t="shared" si="1"/>
        <v>0</v>
      </c>
      <c r="T3" s="10">
        <f t="shared" si="1"/>
        <v>0</v>
      </c>
      <c r="U3" s="74">
        <f t="shared" si="1"/>
        <v>0</v>
      </c>
    </row>
    <row r="4" spans="1:21" x14ac:dyDescent="0.25">
      <c r="A4" s="22" t="s">
        <v>167</v>
      </c>
      <c r="B4" s="4"/>
      <c r="C4" s="4"/>
      <c r="D4" s="4"/>
      <c r="E4" s="4"/>
      <c r="F4" s="66">
        <f t="shared" si="0"/>
        <v>0</v>
      </c>
      <c r="G4" s="4"/>
      <c r="H4" s="4"/>
      <c r="I4" s="4"/>
      <c r="J4" s="4"/>
      <c r="K4" s="5">
        <f t="shared" ref="K4:K146" si="2">G4+H4+I4+J4</f>
        <v>0</v>
      </c>
      <c r="L4" s="4"/>
      <c r="M4" s="4"/>
      <c r="N4" s="4"/>
      <c r="O4" s="99"/>
      <c r="P4" s="5">
        <f t="shared" ref="P4:P65" si="3">L4+M4+N4+O4</f>
        <v>0</v>
      </c>
      <c r="Q4" s="102">
        <f t="shared" ref="Q4" si="4">B4+G4-L4</f>
        <v>0</v>
      </c>
      <c r="R4" s="4">
        <f t="shared" ref="R4" si="5">C4+H4-M4</f>
        <v>0</v>
      </c>
      <c r="S4" s="4">
        <f t="shared" ref="S4" si="6">D4+I4-N4</f>
        <v>0</v>
      </c>
      <c r="T4" s="4">
        <f t="shared" ref="T4" si="7">E4+J4-O4</f>
        <v>0</v>
      </c>
      <c r="U4" s="55">
        <f t="shared" ref="U4" si="8">F4+K4-P4</f>
        <v>0</v>
      </c>
    </row>
    <row r="5" spans="1:21" x14ac:dyDescent="0.25">
      <c r="A5" s="75" t="s">
        <v>168</v>
      </c>
      <c r="B5" s="4"/>
      <c r="C5" s="4"/>
      <c r="D5" s="4"/>
      <c r="E5" s="4"/>
      <c r="F5" s="66">
        <f t="shared" si="0"/>
        <v>0</v>
      </c>
      <c r="G5" s="4"/>
      <c r="H5" s="4"/>
      <c r="I5" s="4"/>
      <c r="J5" s="4"/>
      <c r="K5" s="5">
        <f t="shared" si="2"/>
        <v>0</v>
      </c>
      <c r="L5" s="4"/>
      <c r="M5" s="4"/>
      <c r="N5" s="4"/>
      <c r="O5" s="99"/>
      <c r="P5" s="5">
        <f t="shared" si="3"/>
        <v>0</v>
      </c>
      <c r="Q5" s="102">
        <f t="shared" ref="Q5:Q66" si="9">B5+G5-L5</f>
        <v>0</v>
      </c>
      <c r="R5" s="4">
        <f t="shared" ref="R5:R66" si="10">C5+H5-M5</f>
        <v>0</v>
      </c>
      <c r="S5" s="4">
        <f t="shared" ref="S5:S66" si="11">D5+I5-N5</f>
        <v>0</v>
      </c>
      <c r="T5" s="4">
        <f t="shared" ref="T5:T66" si="12">E5+J5-O5</f>
        <v>0</v>
      </c>
      <c r="U5" s="55">
        <f t="shared" ref="U5:U66" si="13">F5+K5-P5</f>
        <v>0</v>
      </c>
    </row>
    <row r="6" spans="1:21" x14ac:dyDescent="0.25">
      <c r="A6" s="75" t="s">
        <v>169</v>
      </c>
      <c r="B6" s="4"/>
      <c r="C6" s="4"/>
      <c r="D6" s="4"/>
      <c r="E6" s="4"/>
      <c r="F6" s="66">
        <f t="shared" si="0"/>
        <v>0</v>
      </c>
      <c r="G6" s="4"/>
      <c r="H6" s="4"/>
      <c r="I6" s="4"/>
      <c r="J6" s="4"/>
      <c r="K6" s="5">
        <f t="shared" si="2"/>
        <v>0</v>
      </c>
      <c r="L6" s="4"/>
      <c r="M6" s="4"/>
      <c r="N6" s="4"/>
      <c r="O6" s="99"/>
      <c r="P6" s="5">
        <f t="shared" si="3"/>
        <v>0</v>
      </c>
      <c r="Q6" s="102">
        <f t="shared" si="9"/>
        <v>0</v>
      </c>
      <c r="R6" s="4">
        <f t="shared" si="10"/>
        <v>0</v>
      </c>
      <c r="S6" s="4">
        <f t="shared" si="11"/>
        <v>0</v>
      </c>
      <c r="T6" s="4">
        <f t="shared" si="12"/>
        <v>0</v>
      </c>
      <c r="U6" s="55">
        <f t="shared" si="13"/>
        <v>0</v>
      </c>
    </row>
    <row r="7" spans="1:21" x14ac:dyDescent="0.25">
      <c r="A7" s="75" t="s">
        <v>170</v>
      </c>
      <c r="B7" s="4"/>
      <c r="C7" s="4"/>
      <c r="D7" s="4"/>
      <c r="E7" s="4"/>
      <c r="F7" s="66">
        <f t="shared" si="0"/>
        <v>0</v>
      </c>
      <c r="G7" s="4"/>
      <c r="H7" s="4"/>
      <c r="I7" s="4"/>
      <c r="J7" s="4"/>
      <c r="K7" s="5">
        <f t="shared" si="2"/>
        <v>0</v>
      </c>
      <c r="L7" s="4"/>
      <c r="M7" s="4"/>
      <c r="N7" s="4"/>
      <c r="O7" s="99"/>
      <c r="P7" s="5">
        <f t="shared" si="3"/>
        <v>0</v>
      </c>
      <c r="Q7" s="102">
        <f t="shared" si="9"/>
        <v>0</v>
      </c>
      <c r="R7" s="4">
        <f t="shared" si="10"/>
        <v>0</v>
      </c>
      <c r="S7" s="4">
        <f t="shared" si="11"/>
        <v>0</v>
      </c>
      <c r="T7" s="4">
        <f t="shared" si="12"/>
        <v>0</v>
      </c>
      <c r="U7" s="55">
        <f t="shared" si="13"/>
        <v>0</v>
      </c>
    </row>
    <row r="8" spans="1:21" s="26" customFormat="1" x14ac:dyDescent="0.25">
      <c r="A8" s="75" t="s">
        <v>369</v>
      </c>
      <c r="B8" s="4"/>
      <c r="C8" s="4"/>
      <c r="D8" s="4"/>
      <c r="E8" s="4"/>
      <c r="F8" s="66">
        <f t="shared" si="0"/>
        <v>0</v>
      </c>
      <c r="G8" s="4"/>
      <c r="H8" s="4"/>
      <c r="I8" s="4"/>
      <c r="J8" s="4"/>
      <c r="K8" s="5">
        <f t="shared" si="2"/>
        <v>0</v>
      </c>
      <c r="L8" s="4"/>
      <c r="M8" s="4"/>
      <c r="N8" s="4"/>
      <c r="O8" s="99"/>
      <c r="P8" s="5">
        <f t="shared" si="3"/>
        <v>0</v>
      </c>
      <c r="Q8" s="102">
        <f t="shared" si="9"/>
        <v>0</v>
      </c>
      <c r="R8" s="4">
        <f t="shared" si="10"/>
        <v>0</v>
      </c>
      <c r="S8" s="4">
        <f t="shared" si="11"/>
        <v>0</v>
      </c>
      <c r="T8" s="4">
        <f t="shared" si="12"/>
        <v>0</v>
      </c>
      <c r="U8" s="55">
        <f t="shared" si="13"/>
        <v>0</v>
      </c>
    </row>
    <row r="9" spans="1:21" x14ac:dyDescent="0.25">
      <c r="A9" s="75" t="s">
        <v>171</v>
      </c>
      <c r="B9" s="4"/>
      <c r="C9" s="4"/>
      <c r="D9" s="4"/>
      <c r="E9" s="4"/>
      <c r="F9" s="66">
        <f t="shared" si="0"/>
        <v>0</v>
      </c>
      <c r="G9" s="4"/>
      <c r="H9" s="4"/>
      <c r="I9" s="4"/>
      <c r="J9" s="4"/>
      <c r="K9" s="5">
        <f t="shared" si="2"/>
        <v>0</v>
      </c>
      <c r="L9" s="4"/>
      <c r="M9" s="4"/>
      <c r="N9" s="4"/>
      <c r="O9" s="99"/>
      <c r="P9" s="5">
        <f t="shared" si="3"/>
        <v>0</v>
      </c>
      <c r="Q9" s="102">
        <f t="shared" si="9"/>
        <v>0</v>
      </c>
      <c r="R9" s="4">
        <f t="shared" si="10"/>
        <v>0</v>
      </c>
      <c r="S9" s="4">
        <f t="shared" si="11"/>
        <v>0</v>
      </c>
      <c r="T9" s="4">
        <f t="shared" si="12"/>
        <v>0</v>
      </c>
      <c r="U9" s="55">
        <f t="shared" si="13"/>
        <v>0</v>
      </c>
    </row>
    <row r="10" spans="1:21" x14ac:dyDescent="0.25">
      <c r="A10" s="75" t="s">
        <v>172</v>
      </c>
      <c r="B10" s="4"/>
      <c r="C10" s="4"/>
      <c r="D10" s="4"/>
      <c r="E10" s="4"/>
      <c r="F10" s="66">
        <f t="shared" si="0"/>
        <v>0</v>
      </c>
      <c r="G10" s="4"/>
      <c r="H10" s="4"/>
      <c r="I10" s="4"/>
      <c r="J10" s="4"/>
      <c r="K10" s="5">
        <f t="shared" si="2"/>
        <v>0</v>
      </c>
      <c r="L10" s="4"/>
      <c r="M10" s="4"/>
      <c r="N10" s="4"/>
      <c r="O10" s="99"/>
      <c r="P10" s="5">
        <f t="shared" si="3"/>
        <v>0</v>
      </c>
      <c r="Q10" s="102">
        <f t="shared" si="9"/>
        <v>0</v>
      </c>
      <c r="R10" s="4">
        <f t="shared" si="10"/>
        <v>0</v>
      </c>
      <c r="S10" s="4">
        <f t="shared" si="11"/>
        <v>0</v>
      </c>
      <c r="T10" s="4">
        <f t="shared" si="12"/>
        <v>0</v>
      </c>
      <c r="U10" s="55">
        <f t="shared" si="13"/>
        <v>0</v>
      </c>
    </row>
    <row r="11" spans="1:21" x14ac:dyDescent="0.25">
      <c r="A11" s="75" t="s">
        <v>173</v>
      </c>
      <c r="B11" s="4"/>
      <c r="C11" s="4"/>
      <c r="D11" s="4"/>
      <c r="E11" s="4"/>
      <c r="F11" s="66">
        <f t="shared" si="0"/>
        <v>0</v>
      </c>
      <c r="G11" s="4"/>
      <c r="H11" s="4"/>
      <c r="I11" s="4"/>
      <c r="J11" s="4"/>
      <c r="K11" s="5">
        <f t="shared" si="2"/>
        <v>0</v>
      </c>
      <c r="L11" s="4"/>
      <c r="M11" s="4"/>
      <c r="N11" s="4"/>
      <c r="O11" s="99"/>
      <c r="P11" s="5">
        <f t="shared" si="3"/>
        <v>0</v>
      </c>
      <c r="Q11" s="102">
        <f t="shared" si="9"/>
        <v>0</v>
      </c>
      <c r="R11" s="4">
        <f t="shared" si="10"/>
        <v>0</v>
      </c>
      <c r="S11" s="4">
        <f t="shared" si="11"/>
        <v>0</v>
      </c>
      <c r="T11" s="4">
        <f t="shared" si="12"/>
        <v>0</v>
      </c>
      <c r="U11" s="55">
        <f t="shared" si="13"/>
        <v>0</v>
      </c>
    </row>
    <row r="12" spans="1:21" x14ac:dyDescent="0.25">
      <c r="A12" s="75" t="s">
        <v>174</v>
      </c>
      <c r="B12" s="4"/>
      <c r="C12" s="4"/>
      <c r="D12" s="4"/>
      <c r="E12" s="4"/>
      <c r="F12" s="66">
        <f t="shared" si="0"/>
        <v>0</v>
      </c>
      <c r="G12" s="4"/>
      <c r="H12" s="4"/>
      <c r="I12" s="4"/>
      <c r="J12" s="4"/>
      <c r="K12" s="5">
        <f t="shared" si="2"/>
        <v>0</v>
      </c>
      <c r="L12" s="4"/>
      <c r="M12" s="4"/>
      <c r="N12" s="4"/>
      <c r="O12" s="99"/>
      <c r="P12" s="5">
        <f t="shared" si="3"/>
        <v>0</v>
      </c>
      <c r="Q12" s="102">
        <f t="shared" si="9"/>
        <v>0</v>
      </c>
      <c r="R12" s="4">
        <f t="shared" si="10"/>
        <v>0</v>
      </c>
      <c r="S12" s="4">
        <f t="shared" si="11"/>
        <v>0</v>
      </c>
      <c r="T12" s="4">
        <f t="shared" si="12"/>
        <v>0</v>
      </c>
      <c r="U12" s="55">
        <f t="shared" si="13"/>
        <v>0</v>
      </c>
    </row>
    <row r="13" spans="1:21" x14ac:dyDescent="0.25">
      <c r="A13" s="75" t="s">
        <v>175</v>
      </c>
      <c r="B13" s="4"/>
      <c r="C13" s="4"/>
      <c r="D13" s="4"/>
      <c r="E13" s="4"/>
      <c r="F13" s="66">
        <f t="shared" si="0"/>
        <v>0</v>
      </c>
      <c r="G13" s="4"/>
      <c r="H13" s="4"/>
      <c r="I13" s="4"/>
      <c r="J13" s="4"/>
      <c r="K13" s="5">
        <f t="shared" si="2"/>
        <v>0</v>
      </c>
      <c r="L13" s="4"/>
      <c r="M13" s="4"/>
      <c r="N13" s="4"/>
      <c r="O13" s="99"/>
      <c r="P13" s="5">
        <f t="shared" si="3"/>
        <v>0</v>
      </c>
      <c r="Q13" s="102">
        <f t="shared" si="9"/>
        <v>0</v>
      </c>
      <c r="R13" s="4">
        <f t="shared" si="10"/>
        <v>0</v>
      </c>
      <c r="S13" s="4">
        <f t="shared" si="11"/>
        <v>0</v>
      </c>
      <c r="T13" s="4">
        <f t="shared" si="12"/>
        <v>0</v>
      </c>
      <c r="U13" s="55">
        <f t="shared" si="13"/>
        <v>0</v>
      </c>
    </row>
    <row r="14" spans="1:21" x14ac:dyDescent="0.25">
      <c r="A14" s="75" t="s">
        <v>176</v>
      </c>
      <c r="B14" s="4"/>
      <c r="C14" s="4"/>
      <c r="D14" s="4"/>
      <c r="E14" s="4"/>
      <c r="F14" s="66">
        <f t="shared" si="0"/>
        <v>0</v>
      </c>
      <c r="G14" s="4"/>
      <c r="H14" s="4"/>
      <c r="I14" s="4"/>
      <c r="J14" s="4"/>
      <c r="K14" s="5">
        <f t="shared" si="2"/>
        <v>0</v>
      </c>
      <c r="L14" s="4"/>
      <c r="M14" s="4"/>
      <c r="N14" s="4"/>
      <c r="O14" s="99"/>
      <c r="P14" s="5">
        <f t="shared" si="3"/>
        <v>0</v>
      </c>
      <c r="Q14" s="102">
        <f t="shared" si="9"/>
        <v>0</v>
      </c>
      <c r="R14" s="4">
        <f t="shared" si="10"/>
        <v>0</v>
      </c>
      <c r="S14" s="4">
        <f t="shared" si="11"/>
        <v>0</v>
      </c>
      <c r="T14" s="4">
        <f t="shared" si="12"/>
        <v>0</v>
      </c>
      <c r="U14" s="55">
        <f t="shared" si="13"/>
        <v>0</v>
      </c>
    </row>
    <row r="15" spans="1:21" x14ac:dyDescent="0.25">
      <c r="A15" s="75" t="s">
        <v>177</v>
      </c>
      <c r="B15" s="4"/>
      <c r="C15" s="4"/>
      <c r="D15" s="4"/>
      <c r="E15" s="4"/>
      <c r="F15" s="66">
        <f t="shared" si="0"/>
        <v>0</v>
      </c>
      <c r="G15" s="4"/>
      <c r="H15" s="4"/>
      <c r="I15" s="4"/>
      <c r="J15" s="4"/>
      <c r="K15" s="5">
        <f t="shared" si="2"/>
        <v>0</v>
      </c>
      <c r="L15" s="4"/>
      <c r="M15" s="4"/>
      <c r="N15" s="4"/>
      <c r="O15" s="99"/>
      <c r="P15" s="5">
        <f t="shared" si="3"/>
        <v>0</v>
      </c>
      <c r="Q15" s="102">
        <f t="shared" si="9"/>
        <v>0</v>
      </c>
      <c r="R15" s="4">
        <f t="shared" si="10"/>
        <v>0</v>
      </c>
      <c r="S15" s="4">
        <f t="shared" si="11"/>
        <v>0</v>
      </c>
      <c r="T15" s="4">
        <f t="shared" si="12"/>
        <v>0</v>
      </c>
      <c r="U15" s="55">
        <f t="shared" si="13"/>
        <v>0</v>
      </c>
    </row>
    <row r="16" spans="1:21" x14ac:dyDescent="0.25">
      <c r="A16" s="75" t="s">
        <v>178</v>
      </c>
      <c r="B16" s="4"/>
      <c r="C16" s="4"/>
      <c r="D16" s="4"/>
      <c r="E16" s="4"/>
      <c r="F16" s="66">
        <f t="shared" si="0"/>
        <v>0</v>
      </c>
      <c r="G16" s="4"/>
      <c r="H16" s="4"/>
      <c r="I16" s="4"/>
      <c r="J16" s="4"/>
      <c r="K16" s="5">
        <f t="shared" si="2"/>
        <v>0</v>
      </c>
      <c r="L16" s="4"/>
      <c r="M16" s="4"/>
      <c r="N16" s="4"/>
      <c r="O16" s="99"/>
      <c r="P16" s="5">
        <f t="shared" si="3"/>
        <v>0</v>
      </c>
      <c r="Q16" s="102">
        <f t="shared" si="9"/>
        <v>0</v>
      </c>
      <c r="R16" s="4">
        <f t="shared" si="10"/>
        <v>0</v>
      </c>
      <c r="S16" s="4">
        <f t="shared" si="11"/>
        <v>0</v>
      </c>
      <c r="T16" s="4">
        <f t="shared" si="12"/>
        <v>0</v>
      </c>
      <c r="U16" s="55">
        <f t="shared" si="13"/>
        <v>0</v>
      </c>
    </row>
    <row r="17" spans="1:21" x14ac:dyDescent="0.25">
      <c r="A17" s="75" t="s">
        <v>179</v>
      </c>
      <c r="B17" s="4"/>
      <c r="C17" s="4"/>
      <c r="D17" s="4"/>
      <c r="E17" s="4"/>
      <c r="F17" s="66">
        <f t="shared" si="0"/>
        <v>0</v>
      </c>
      <c r="G17" s="4"/>
      <c r="H17" s="4"/>
      <c r="I17" s="4"/>
      <c r="J17" s="4"/>
      <c r="K17" s="5">
        <f t="shared" si="2"/>
        <v>0</v>
      </c>
      <c r="L17" s="4"/>
      <c r="M17" s="4"/>
      <c r="N17" s="4"/>
      <c r="O17" s="99"/>
      <c r="P17" s="5">
        <f t="shared" si="3"/>
        <v>0</v>
      </c>
      <c r="Q17" s="102">
        <f t="shared" si="9"/>
        <v>0</v>
      </c>
      <c r="R17" s="4">
        <f t="shared" si="10"/>
        <v>0</v>
      </c>
      <c r="S17" s="4">
        <f t="shared" si="11"/>
        <v>0</v>
      </c>
      <c r="T17" s="4">
        <f t="shared" si="12"/>
        <v>0</v>
      </c>
      <c r="U17" s="55">
        <f t="shared" si="13"/>
        <v>0</v>
      </c>
    </row>
    <row r="18" spans="1:21" x14ac:dyDescent="0.25">
      <c r="A18" s="75" t="s">
        <v>180</v>
      </c>
      <c r="B18" s="4"/>
      <c r="C18" s="4"/>
      <c r="D18" s="4"/>
      <c r="E18" s="4"/>
      <c r="F18" s="66">
        <f t="shared" si="0"/>
        <v>0</v>
      </c>
      <c r="G18" s="4"/>
      <c r="H18" s="4"/>
      <c r="I18" s="4"/>
      <c r="J18" s="4"/>
      <c r="K18" s="5">
        <f t="shared" si="2"/>
        <v>0</v>
      </c>
      <c r="L18" s="4"/>
      <c r="M18" s="4"/>
      <c r="N18" s="4"/>
      <c r="O18" s="99"/>
      <c r="P18" s="5">
        <f t="shared" si="3"/>
        <v>0</v>
      </c>
      <c r="Q18" s="102">
        <f t="shared" si="9"/>
        <v>0</v>
      </c>
      <c r="R18" s="4">
        <f t="shared" si="10"/>
        <v>0</v>
      </c>
      <c r="S18" s="4">
        <f t="shared" si="11"/>
        <v>0</v>
      </c>
      <c r="T18" s="4">
        <f t="shared" si="12"/>
        <v>0</v>
      </c>
      <c r="U18" s="55">
        <f t="shared" si="13"/>
        <v>0</v>
      </c>
    </row>
    <row r="19" spans="1:21" x14ac:dyDescent="0.25">
      <c r="A19" s="75" t="s">
        <v>181</v>
      </c>
      <c r="B19" s="4"/>
      <c r="C19" s="4"/>
      <c r="D19" s="4"/>
      <c r="E19" s="4"/>
      <c r="F19" s="66">
        <f t="shared" si="0"/>
        <v>0</v>
      </c>
      <c r="G19" s="4"/>
      <c r="H19" s="4"/>
      <c r="I19" s="4"/>
      <c r="J19" s="4"/>
      <c r="K19" s="5">
        <f t="shared" si="2"/>
        <v>0</v>
      </c>
      <c r="L19" s="4"/>
      <c r="M19" s="4"/>
      <c r="N19" s="4"/>
      <c r="O19" s="99"/>
      <c r="P19" s="5">
        <f t="shared" si="3"/>
        <v>0</v>
      </c>
      <c r="Q19" s="102">
        <f t="shared" si="9"/>
        <v>0</v>
      </c>
      <c r="R19" s="4">
        <f t="shared" si="10"/>
        <v>0</v>
      </c>
      <c r="S19" s="4">
        <f t="shared" si="11"/>
        <v>0</v>
      </c>
      <c r="T19" s="4">
        <f t="shared" si="12"/>
        <v>0</v>
      </c>
      <c r="U19" s="55">
        <f t="shared" si="13"/>
        <v>0</v>
      </c>
    </row>
    <row r="20" spans="1:21" x14ac:dyDescent="0.25">
      <c r="A20" s="75" t="s">
        <v>182</v>
      </c>
      <c r="B20" s="4"/>
      <c r="C20" s="4"/>
      <c r="D20" s="4"/>
      <c r="E20" s="4"/>
      <c r="F20" s="66">
        <f t="shared" si="0"/>
        <v>0</v>
      </c>
      <c r="G20" s="4"/>
      <c r="H20" s="4"/>
      <c r="I20" s="4"/>
      <c r="J20" s="4"/>
      <c r="K20" s="5">
        <f t="shared" si="2"/>
        <v>0</v>
      </c>
      <c r="L20" s="4"/>
      <c r="M20" s="4"/>
      <c r="N20" s="4"/>
      <c r="O20" s="99"/>
      <c r="P20" s="5">
        <f t="shared" si="3"/>
        <v>0</v>
      </c>
      <c r="Q20" s="102">
        <f t="shared" si="9"/>
        <v>0</v>
      </c>
      <c r="R20" s="4">
        <f t="shared" si="10"/>
        <v>0</v>
      </c>
      <c r="S20" s="4">
        <f t="shared" si="11"/>
        <v>0</v>
      </c>
      <c r="T20" s="4">
        <f t="shared" si="12"/>
        <v>0</v>
      </c>
      <c r="U20" s="55">
        <f t="shared" si="13"/>
        <v>0</v>
      </c>
    </row>
    <row r="21" spans="1:21" x14ac:dyDescent="0.25">
      <c r="A21" s="75" t="s">
        <v>183</v>
      </c>
      <c r="B21" s="4"/>
      <c r="C21" s="4"/>
      <c r="D21" s="4"/>
      <c r="E21" s="4"/>
      <c r="F21" s="66">
        <f t="shared" si="0"/>
        <v>0</v>
      </c>
      <c r="G21" s="4"/>
      <c r="H21" s="4"/>
      <c r="I21" s="4"/>
      <c r="J21" s="4"/>
      <c r="K21" s="5">
        <f t="shared" si="2"/>
        <v>0</v>
      </c>
      <c r="L21" s="4"/>
      <c r="M21" s="4"/>
      <c r="N21" s="4"/>
      <c r="O21" s="99"/>
      <c r="P21" s="5">
        <f t="shared" si="3"/>
        <v>0</v>
      </c>
      <c r="Q21" s="102">
        <f t="shared" si="9"/>
        <v>0</v>
      </c>
      <c r="R21" s="4">
        <f t="shared" si="10"/>
        <v>0</v>
      </c>
      <c r="S21" s="4">
        <f t="shared" si="11"/>
        <v>0</v>
      </c>
      <c r="T21" s="4">
        <f t="shared" si="12"/>
        <v>0</v>
      </c>
      <c r="U21" s="55">
        <f t="shared" si="13"/>
        <v>0</v>
      </c>
    </row>
    <row r="22" spans="1:21" s="26" customFormat="1" ht="15.75" x14ac:dyDescent="0.25">
      <c r="A22" s="76" t="s">
        <v>235</v>
      </c>
      <c r="B22" s="4"/>
      <c r="C22" s="4"/>
      <c r="D22" s="4"/>
      <c r="E22" s="4"/>
      <c r="F22" s="66"/>
      <c r="G22" s="4"/>
      <c r="H22" s="4"/>
      <c r="I22" s="4"/>
      <c r="J22" s="4"/>
      <c r="K22" s="5"/>
      <c r="L22" s="4"/>
      <c r="M22" s="4"/>
      <c r="N22" s="4"/>
      <c r="O22" s="99"/>
      <c r="P22" s="5">
        <f t="shared" si="3"/>
        <v>0</v>
      </c>
      <c r="Q22" s="102">
        <f t="shared" si="9"/>
        <v>0</v>
      </c>
      <c r="R22" s="4">
        <f t="shared" si="10"/>
        <v>0</v>
      </c>
      <c r="S22" s="4">
        <f t="shared" si="11"/>
        <v>0</v>
      </c>
      <c r="T22" s="4">
        <f t="shared" si="12"/>
        <v>0</v>
      </c>
      <c r="U22" s="55">
        <f t="shared" si="13"/>
        <v>0</v>
      </c>
    </row>
    <row r="23" spans="1:21" s="26" customFormat="1" x14ac:dyDescent="0.25">
      <c r="A23" s="97" t="s">
        <v>367</v>
      </c>
      <c r="B23" s="4"/>
      <c r="C23" s="4"/>
      <c r="D23" s="4"/>
      <c r="E23" s="4">
        <v>1</v>
      </c>
      <c r="F23" s="66">
        <f t="shared" si="0"/>
        <v>1</v>
      </c>
      <c r="G23" s="4"/>
      <c r="H23" s="4"/>
      <c r="I23" s="4"/>
      <c r="J23" s="4"/>
      <c r="K23" s="5">
        <f t="shared" si="2"/>
        <v>0</v>
      </c>
      <c r="L23" s="4"/>
      <c r="M23" s="4"/>
      <c r="N23" s="4"/>
      <c r="O23" s="99"/>
      <c r="P23" s="5">
        <f t="shared" si="3"/>
        <v>0</v>
      </c>
      <c r="Q23" s="102">
        <f t="shared" si="9"/>
        <v>0</v>
      </c>
      <c r="R23" s="4">
        <f t="shared" si="10"/>
        <v>0</v>
      </c>
      <c r="S23" s="4">
        <f t="shared" si="11"/>
        <v>0</v>
      </c>
      <c r="T23" s="4">
        <f t="shared" si="12"/>
        <v>1</v>
      </c>
      <c r="U23" s="55">
        <f t="shared" si="13"/>
        <v>1</v>
      </c>
    </row>
    <row r="24" spans="1:21" s="26" customFormat="1" x14ac:dyDescent="0.25">
      <c r="A24" s="75" t="s">
        <v>368</v>
      </c>
      <c r="B24" s="4"/>
      <c r="C24" s="4"/>
      <c r="D24" s="4"/>
      <c r="E24" s="4"/>
      <c r="F24" s="66">
        <f t="shared" si="0"/>
        <v>0</v>
      </c>
      <c r="G24" s="4"/>
      <c r="H24" s="4"/>
      <c r="I24" s="4"/>
      <c r="J24" s="4"/>
      <c r="K24" s="5">
        <f t="shared" si="2"/>
        <v>0</v>
      </c>
      <c r="L24" s="4"/>
      <c r="M24" s="4"/>
      <c r="N24" s="4"/>
      <c r="O24" s="99"/>
      <c r="P24" s="5">
        <f t="shared" si="3"/>
        <v>0</v>
      </c>
      <c r="Q24" s="102">
        <f t="shared" si="9"/>
        <v>0</v>
      </c>
      <c r="R24" s="4">
        <f t="shared" si="10"/>
        <v>0</v>
      </c>
      <c r="S24" s="4">
        <f t="shared" si="11"/>
        <v>0</v>
      </c>
      <c r="T24" s="4">
        <f t="shared" si="12"/>
        <v>0</v>
      </c>
      <c r="U24" s="55">
        <f t="shared" si="13"/>
        <v>0</v>
      </c>
    </row>
    <row r="25" spans="1:21" s="26" customFormat="1" x14ac:dyDescent="0.25">
      <c r="A25" s="75" t="s">
        <v>301</v>
      </c>
      <c r="B25" s="4"/>
      <c r="C25" s="4"/>
      <c r="D25" s="4"/>
      <c r="E25" s="4">
        <v>44</v>
      </c>
      <c r="F25" s="66">
        <f t="shared" si="0"/>
        <v>44</v>
      </c>
      <c r="G25" s="4"/>
      <c r="H25" s="4"/>
      <c r="I25" s="4"/>
      <c r="J25" s="4"/>
      <c r="K25" s="5">
        <f t="shared" si="2"/>
        <v>0</v>
      </c>
      <c r="L25" s="4"/>
      <c r="M25" s="4"/>
      <c r="N25" s="4"/>
      <c r="O25" s="99">
        <f>1</f>
        <v>1</v>
      </c>
      <c r="P25" s="5">
        <f t="shared" ref="P25" si="14">L25+M25+N25+O25</f>
        <v>1</v>
      </c>
      <c r="Q25" s="102">
        <f t="shared" ref="Q25" si="15">B25+G25-L25</f>
        <v>0</v>
      </c>
      <c r="R25" s="4">
        <f t="shared" ref="R25" si="16">C25+H25-M25</f>
        <v>0</v>
      </c>
      <c r="S25" s="4">
        <f t="shared" ref="S25" si="17">D25+I25-N25</f>
        <v>0</v>
      </c>
      <c r="T25" s="4">
        <f t="shared" ref="T25" si="18">E25+J25-O25</f>
        <v>43</v>
      </c>
      <c r="U25" s="55">
        <f t="shared" ref="U25" si="19">F25+K25-P25</f>
        <v>43</v>
      </c>
    </row>
    <row r="26" spans="1:21" ht="15.75" x14ac:dyDescent="0.25">
      <c r="A26" s="76" t="s">
        <v>195</v>
      </c>
      <c r="B26" s="4"/>
      <c r="C26" s="4"/>
      <c r="D26" s="4"/>
      <c r="E26" s="4"/>
      <c r="F26" s="66">
        <f t="shared" si="0"/>
        <v>0</v>
      </c>
      <c r="G26" s="4"/>
      <c r="H26" s="4"/>
      <c r="I26" s="4"/>
      <c r="J26" s="4"/>
      <c r="K26" s="5">
        <f t="shared" si="2"/>
        <v>0</v>
      </c>
      <c r="L26" s="4"/>
      <c r="M26" s="4"/>
      <c r="N26" s="4"/>
      <c r="O26" s="99"/>
      <c r="P26" s="5">
        <f t="shared" si="3"/>
        <v>0</v>
      </c>
      <c r="Q26" s="102">
        <f t="shared" si="9"/>
        <v>0</v>
      </c>
      <c r="R26" s="4">
        <f t="shared" si="10"/>
        <v>0</v>
      </c>
      <c r="S26" s="4">
        <f t="shared" si="11"/>
        <v>0</v>
      </c>
      <c r="T26" s="4">
        <f t="shared" si="12"/>
        <v>0</v>
      </c>
      <c r="U26" s="55">
        <f t="shared" si="13"/>
        <v>0</v>
      </c>
    </row>
    <row r="27" spans="1:21" x14ac:dyDescent="0.25">
      <c r="A27" s="75" t="s">
        <v>184</v>
      </c>
      <c r="B27" s="4"/>
      <c r="C27" s="4"/>
      <c r="D27" s="4"/>
      <c r="E27" s="4"/>
      <c r="F27" s="66">
        <f t="shared" si="0"/>
        <v>0</v>
      </c>
      <c r="G27" s="4"/>
      <c r="H27" s="4"/>
      <c r="I27" s="4"/>
      <c r="J27" s="4"/>
      <c r="K27" s="5">
        <f t="shared" si="2"/>
        <v>0</v>
      </c>
      <c r="L27" s="4"/>
      <c r="M27" s="4"/>
      <c r="N27" s="4"/>
      <c r="O27" s="99"/>
      <c r="P27" s="5">
        <f t="shared" si="3"/>
        <v>0</v>
      </c>
      <c r="Q27" s="102">
        <f t="shared" si="9"/>
        <v>0</v>
      </c>
      <c r="R27" s="4">
        <f t="shared" si="10"/>
        <v>0</v>
      </c>
      <c r="S27" s="4">
        <f t="shared" si="11"/>
        <v>0</v>
      </c>
      <c r="T27" s="4">
        <f t="shared" si="12"/>
        <v>0</v>
      </c>
      <c r="U27" s="55">
        <f t="shared" si="13"/>
        <v>0</v>
      </c>
    </row>
    <row r="28" spans="1:21" x14ac:dyDescent="0.25">
      <c r="A28" s="75" t="s">
        <v>185</v>
      </c>
      <c r="B28" s="4"/>
      <c r="C28" s="4"/>
      <c r="D28" s="4"/>
      <c r="E28" s="4"/>
      <c r="F28" s="66">
        <f t="shared" si="0"/>
        <v>0</v>
      </c>
      <c r="G28" s="4"/>
      <c r="H28" s="4"/>
      <c r="I28" s="4"/>
      <c r="J28" s="4"/>
      <c r="K28" s="5">
        <f t="shared" si="2"/>
        <v>0</v>
      </c>
      <c r="L28" s="4"/>
      <c r="M28" s="4"/>
      <c r="N28" s="4"/>
      <c r="O28" s="99"/>
      <c r="P28" s="5">
        <f t="shared" si="3"/>
        <v>0</v>
      </c>
      <c r="Q28" s="102">
        <f t="shared" si="9"/>
        <v>0</v>
      </c>
      <c r="R28" s="4">
        <f t="shared" si="10"/>
        <v>0</v>
      </c>
      <c r="S28" s="4">
        <f t="shared" si="11"/>
        <v>0</v>
      </c>
      <c r="T28" s="4">
        <f t="shared" si="12"/>
        <v>0</v>
      </c>
      <c r="U28" s="55">
        <f t="shared" si="13"/>
        <v>0</v>
      </c>
    </row>
    <row r="29" spans="1:21" x14ac:dyDescent="0.25">
      <c r="A29" s="75" t="s">
        <v>186</v>
      </c>
      <c r="B29" s="4"/>
      <c r="C29" s="4"/>
      <c r="D29" s="4"/>
      <c r="E29" s="4">
        <v>1</v>
      </c>
      <c r="F29" s="66" t="s">
        <v>675</v>
      </c>
      <c r="G29" s="4"/>
      <c r="H29" s="4"/>
      <c r="I29" s="4"/>
      <c r="J29" s="4"/>
      <c r="K29" s="5">
        <f t="shared" si="2"/>
        <v>0</v>
      </c>
      <c r="L29" s="4"/>
      <c r="M29" s="4"/>
      <c r="N29" s="4"/>
      <c r="O29" s="99"/>
      <c r="P29" s="5">
        <f t="shared" si="3"/>
        <v>0</v>
      </c>
      <c r="Q29" s="102">
        <f t="shared" si="9"/>
        <v>0</v>
      </c>
      <c r="R29" s="4">
        <f t="shared" si="10"/>
        <v>0</v>
      </c>
      <c r="S29" s="4">
        <f t="shared" si="11"/>
        <v>0</v>
      </c>
      <c r="T29" s="4">
        <f t="shared" si="12"/>
        <v>1</v>
      </c>
      <c r="U29" s="55">
        <f t="shared" si="13"/>
        <v>0</v>
      </c>
    </row>
    <row r="30" spans="1:21" x14ac:dyDescent="0.25">
      <c r="A30" s="75" t="s">
        <v>187</v>
      </c>
      <c r="B30" s="4"/>
      <c r="C30" s="4"/>
      <c r="D30" s="4"/>
      <c r="E30" s="4"/>
      <c r="F30" s="66">
        <f t="shared" si="0"/>
        <v>0</v>
      </c>
      <c r="G30" s="4"/>
      <c r="H30" s="4"/>
      <c r="I30" s="4"/>
      <c r="J30" s="4"/>
      <c r="K30" s="5">
        <f t="shared" si="2"/>
        <v>0</v>
      </c>
      <c r="L30" s="4"/>
      <c r="M30" s="4"/>
      <c r="N30" s="4"/>
      <c r="O30" s="99"/>
      <c r="P30" s="5">
        <f t="shared" si="3"/>
        <v>0</v>
      </c>
      <c r="Q30" s="102">
        <f t="shared" si="9"/>
        <v>0</v>
      </c>
      <c r="R30" s="4">
        <f t="shared" si="10"/>
        <v>0</v>
      </c>
      <c r="S30" s="4">
        <f t="shared" si="11"/>
        <v>0</v>
      </c>
      <c r="T30" s="4">
        <f t="shared" si="12"/>
        <v>0</v>
      </c>
      <c r="U30" s="55">
        <f t="shared" si="13"/>
        <v>0</v>
      </c>
    </row>
    <row r="31" spans="1:21" x14ac:dyDescent="0.25">
      <c r="A31" s="75" t="s">
        <v>188</v>
      </c>
      <c r="B31" s="4"/>
      <c r="C31" s="4"/>
      <c r="D31" s="4"/>
      <c r="E31" s="4"/>
      <c r="F31" s="66">
        <f t="shared" si="0"/>
        <v>0</v>
      </c>
      <c r="G31" s="4"/>
      <c r="H31" s="4"/>
      <c r="I31" s="4"/>
      <c r="J31" s="4"/>
      <c r="K31" s="5">
        <f t="shared" si="2"/>
        <v>0</v>
      </c>
      <c r="L31" s="4"/>
      <c r="M31" s="4"/>
      <c r="N31" s="4"/>
      <c r="O31" s="99"/>
      <c r="P31" s="5">
        <f t="shared" si="3"/>
        <v>0</v>
      </c>
      <c r="Q31" s="102">
        <f t="shared" si="9"/>
        <v>0</v>
      </c>
      <c r="R31" s="4">
        <f t="shared" si="10"/>
        <v>0</v>
      </c>
      <c r="S31" s="4">
        <f t="shared" si="11"/>
        <v>0</v>
      </c>
      <c r="T31" s="4">
        <f t="shared" si="12"/>
        <v>0</v>
      </c>
      <c r="U31" s="55">
        <f t="shared" si="13"/>
        <v>0</v>
      </c>
    </row>
    <row r="32" spans="1:21" s="26" customFormat="1" x14ac:dyDescent="0.25">
      <c r="A32" s="75" t="s">
        <v>361</v>
      </c>
      <c r="B32" s="4"/>
      <c r="C32" s="4"/>
      <c r="D32" s="4"/>
      <c r="E32" s="4"/>
      <c r="F32" s="66">
        <f t="shared" si="0"/>
        <v>0</v>
      </c>
      <c r="G32" s="4"/>
      <c r="H32" s="4"/>
      <c r="I32" s="4"/>
      <c r="J32" s="4"/>
      <c r="K32" s="5">
        <f t="shared" si="2"/>
        <v>0</v>
      </c>
      <c r="L32" s="4"/>
      <c r="M32" s="4"/>
      <c r="N32" s="4"/>
      <c r="O32" s="99"/>
      <c r="P32" s="5">
        <f t="shared" si="3"/>
        <v>0</v>
      </c>
      <c r="Q32" s="102">
        <f t="shared" si="9"/>
        <v>0</v>
      </c>
      <c r="R32" s="4">
        <f t="shared" si="10"/>
        <v>0</v>
      </c>
      <c r="S32" s="4">
        <f t="shared" si="11"/>
        <v>0</v>
      </c>
      <c r="T32" s="4">
        <f t="shared" si="12"/>
        <v>0</v>
      </c>
      <c r="U32" s="55">
        <f t="shared" si="13"/>
        <v>0</v>
      </c>
    </row>
    <row r="33" spans="1:21" s="26" customFormat="1" x14ac:dyDescent="0.25">
      <c r="A33" s="75" t="s">
        <v>698</v>
      </c>
      <c r="B33" s="4"/>
      <c r="C33" s="4"/>
      <c r="D33" s="4"/>
      <c r="E33" s="4">
        <v>1</v>
      </c>
      <c r="F33" s="66">
        <f t="shared" si="0"/>
        <v>1</v>
      </c>
      <c r="G33" s="4"/>
      <c r="H33" s="4"/>
      <c r="I33" s="4"/>
      <c r="J33" s="4"/>
      <c r="K33" s="5">
        <f t="shared" si="2"/>
        <v>0</v>
      </c>
      <c r="L33" s="4"/>
      <c r="M33" s="4"/>
      <c r="N33" s="4"/>
      <c r="O33" s="99"/>
      <c r="P33" s="5">
        <f t="shared" si="3"/>
        <v>0</v>
      </c>
      <c r="Q33" s="102">
        <f t="shared" si="9"/>
        <v>0</v>
      </c>
      <c r="R33" s="4">
        <f t="shared" si="10"/>
        <v>0</v>
      </c>
      <c r="S33" s="4">
        <f t="shared" si="11"/>
        <v>0</v>
      </c>
      <c r="T33" s="4">
        <f t="shared" si="12"/>
        <v>1</v>
      </c>
      <c r="U33" s="55">
        <f t="shared" si="13"/>
        <v>1</v>
      </c>
    </row>
    <row r="34" spans="1:21" s="26" customFormat="1" x14ac:dyDescent="0.25">
      <c r="A34" s="75" t="s">
        <v>362</v>
      </c>
      <c r="B34" s="4"/>
      <c r="C34" s="4"/>
      <c r="D34" s="4"/>
      <c r="E34" s="4">
        <v>1</v>
      </c>
      <c r="F34" s="66">
        <f t="shared" si="0"/>
        <v>1</v>
      </c>
      <c r="G34" s="4"/>
      <c r="H34" s="4"/>
      <c r="I34" s="4"/>
      <c r="J34" s="4"/>
      <c r="K34" s="5">
        <f t="shared" si="2"/>
        <v>0</v>
      </c>
      <c r="L34" s="4"/>
      <c r="M34" s="4"/>
      <c r="N34" s="4"/>
      <c r="O34" s="99"/>
      <c r="P34" s="5">
        <f t="shared" si="3"/>
        <v>0</v>
      </c>
      <c r="Q34" s="102">
        <f t="shared" si="9"/>
        <v>0</v>
      </c>
      <c r="R34" s="4">
        <f t="shared" si="10"/>
        <v>0</v>
      </c>
      <c r="S34" s="4">
        <f t="shared" si="11"/>
        <v>0</v>
      </c>
      <c r="T34" s="4">
        <f t="shared" si="12"/>
        <v>1</v>
      </c>
      <c r="U34" s="55">
        <f t="shared" si="13"/>
        <v>1</v>
      </c>
    </row>
    <row r="35" spans="1:21" x14ac:dyDescent="0.25">
      <c r="A35" s="75" t="s">
        <v>189</v>
      </c>
      <c r="B35" s="4"/>
      <c r="C35" s="4"/>
      <c r="D35" s="4"/>
      <c r="E35" s="4"/>
      <c r="F35" s="66">
        <f t="shared" si="0"/>
        <v>0</v>
      </c>
      <c r="G35" s="4"/>
      <c r="H35" s="4"/>
      <c r="I35" s="4"/>
      <c r="J35" s="4"/>
      <c r="K35" s="5">
        <f t="shared" si="2"/>
        <v>0</v>
      </c>
      <c r="L35" s="4"/>
      <c r="M35" s="4"/>
      <c r="N35" s="4"/>
      <c r="O35" s="99"/>
      <c r="P35" s="5">
        <f t="shared" si="3"/>
        <v>0</v>
      </c>
      <c r="Q35" s="102">
        <f t="shared" si="9"/>
        <v>0</v>
      </c>
      <c r="R35" s="4">
        <f t="shared" si="10"/>
        <v>0</v>
      </c>
      <c r="S35" s="4">
        <f t="shared" si="11"/>
        <v>0</v>
      </c>
      <c r="T35" s="4">
        <f t="shared" si="12"/>
        <v>0</v>
      </c>
      <c r="U35" s="55">
        <f t="shared" si="13"/>
        <v>0</v>
      </c>
    </row>
    <row r="36" spans="1:21" ht="15.75" x14ac:dyDescent="0.25">
      <c r="A36" s="76" t="s">
        <v>194</v>
      </c>
      <c r="B36" s="4"/>
      <c r="C36" s="4"/>
      <c r="D36" s="4"/>
      <c r="E36" s="4"/>
      <c r="F36" s="66">
        <f t="shared" si="0"/>
        <v>0</v>
      </c>
      <c r="G36" s="4"/>
      <c r="H36" s="4"/>
      <c r="I36" s="4"/>
      <c r="J36" s="4"/>
      <c r="K36" s="5"/>
      <c r="L36" s="4"/>
      <c r="M36" s="4"/>
      <c r="N36" s="4"/>
      <c r="O36" s="99"/>
      <c r="P36" s="5">
        <f t="shared" si="3"/>
        <v>0</v>
      </c>
      <c r="Q36" s="102">
        <f t="shared" si="9"/>
        <v>0</v>
      </c>
      <c r="R36" s="4">
        <f t="shared" si="10"/>
        <v>0</v>
      </c>
      <c r="S36" s="4">
        <f t="shared" si="11"/>
        <v>0</v>
      </c>
      <c r="T36" s="4">
        <f t="shared" si="12"/>
        <v>0</v>
      </c>
      <c r="U36" s="55">
        <f t="shared" si="13"/>
        <v>0</v>
      </c>
    </row>
    <row r="37" spans="1:21" x14ac:dyDescent="0.25">
      <c r="A37" s="75" t="s">
        <v>695</v>
      </c>
      <c r="B37" s="4"/>
      <c r="C37" s="4"/>
      <c r="D37" s="4"/>
      <c r="E37" s="4">
        <v>1</v>
      </c>
      <c r="F37" s="66">
        <f t="shared" si="0"/>
        <v>1</v>
      </c>
      <c r="G37" s="4"/>
      <c r="H37" s="4"/>
      <c r="I37" s="4"/>
      <c r="J37" s="4"/>
      <c r="K37" s="5">
        <f t="shared" si="2"/>
        <v>0</v>
      </c>
      <c r="L37" s="4"/>
      <c r="M37" s="4"/>
      <c r="N37" s="4"/>
      <c r="O37" s="99"/>
      <c r="P37" s="5">
        <f t="shared" si="3"/>
        <v>0</v>
      </c>
      <c r="Q37" s="102">
        <f t="shared" si="9"/>
        <v>0</v>
      </c>
      <c r="R37" s="4">
        <f t="shared" si="10"/>
        <v>0</v>
      </c>
      <c r="S37" s="4">
        <f t="shared" si="11"/>
        <v>0</v>
      </c>
      <c r="T37" s="4">
        <f t="shared" si="12"/>
        <v>1</v>
      </c>
      <c r="U37" s="55">
        <f t="shared" si="13"/>
        <v>1</v>
      </c>
    </row>
    <row r="38" spans="1:21" x14ac:dyDescent="0.25">
      <c r="A38" s="75" t="s">
        <v>696</v>
      </c>
      <c r="B38" s="4"/>
      <c r="C38" s="4"/>
      <c r="D38" s="4"/>
      <c r="E38" s="4">
        <v>3</v>
      </c>
      <c r="F38" s="66">
        <f t="shared" si="0"/>
        <v>3</v>
      </c>
      <c r="G38" s="4"/>
      <c r="H38" s="4"/>
      <c r="I38" s="4"/>
      <c r="J38" s="4"/>
      <c r="K38" s="5">
        <f t="shared" si="2"/>
        <v>0</v>
      </c>
      <c r="L38" s="4"/>
      <c r="M38" s="4"/>
      <c r="N38" s="4"/>
      <c r="O38" s="99">
        <f>1+2</f>
        <v>3</v>
      </c>
      <c r="P38" s="5">
        <f t="shared" si="3"/>
        <v>3</v>
      </c>
      <c r="Q38" s="102">
        <f t="shared" si="9"/>
        <v>0</v>
      </c>
      <c r="R38" s="4">
        <f t="shared" si="10"/>
        <v>0</v>
      </c>
      <c r="S38" s="4">
        <f t="shared" si="11"/>
        <v>0</v>
      </c>
      <c r="T38" s="4">
        <f t="shared" si="12"/>
        <v>0</v>
      </c>
      <c r="U38" s="55">
        <f t="shared" si="13"/>
        <v>0</v>
      </c>
    </row>
    <row r="39" spans="1:21" x14ac:dyDescent="0.25">
      <c r="A39" s="75" t="s">
        <v>697</v>
      </c>
      <c r="B39" s="4"/>
      <c r="C39" s="4"/>
      <c r="D39" s="4"/>
      <c r="E39" s="4">
        <v>1</v>
      </c>
      <c r="F39" s="66">
        <f t="shared" si="0"/>
        <v>1</v>
      </c>
      <c r="G39" s="4"/>
      <c r="H39" s="4"/>
      <c r="I39" s="4"/>
      <c r="J39" s="4"/>
      <c r="K39" s="5">
        <f t="shared" si="2"/>
        <v>0</v>
      </c>
      <c r="L39" s="4"/>
      <c r="M39" s="4"/>
      <c r="N39" s="4"/>
      <c r="O39" s="99"/>
      <c r="P39" s="5">
        <f t="shared" si="3"/>
        <v>0</v>
      </c>
      <c r="Q39" s="102">
        <f t="shared" si="9"/>
        <v>0</v>
      </c>
      <c r="R39" s="4">
        <f t="shared" si="10"/>
        <v>0</v>
      </c>
      <c r="S39" s="4">
        <f t="shared" si="11"/>
        <v>0</v>
      </c>
      <c r="T39" s="4">
        <f t="shared" si="12"/>
        <v>1</v>
      </c>
      <c r="U39" s="55">
        <f t="shared" si="13"/>
        <v>1</v>
      </c>
    </row>
    <row r="40" spans="1:21" s="26" customFormat="1" x14ac:dyDescent="0.25">
      <c r="A40" s="75" t="s">
        <v>701</v>
      </c>
      <c r="B40" s="4"/>
      <c r="C40" s="4"/>
      <c r="D40" s="4"/>
      <c r="E40" s="4">
        <v>1</v>
      </c>
      <c r="F40" s="66">
        <f t="shared" si="0"/>
        <v>1</v>
      </c>
      <c r="G40" s="4"/>
      <c r="H40" s="4"/>
      <c r="I40" s="4"/>
      <c r="J40" s="4"/>
      <c r="K40" s="5">
        <f t="shared" si="2"/>
        <v>0</v>
      </c>
      <c r="L40" s="4"/>
      <c r="M40" s="4"/>
      <c r="N40" s="4"/>
      <c r="O40" s="99"/>
      <c r="P40" s="5">
        <f t="shared" si="3"/>
        <v>0</v>
      </c>
      <c r="Q40" s="102">
        <f t="shared" si="9"/>
        <v>0</v>
      </c>
      <c r="R40" s="4">
        <f t="shared" si="10"/>
        <v>0</v>
      </c>
      <c r="S40" s="4">
        <f t="shared" si="11"/>
        <v>0</v>
      </c>
      <c r="T40" s="4">
        <f t="shared" si="12"/>
        <v>1</v>
      </c>
      <c r="U40" s="55">
        <f t="shared" si="13"/>
        <v>1</v>
      </c>
    </row>
    <row r="41" spans="1:21" s="26" customFormat="1" x14ac:dyDescent="0.25">
      <c r="A41" s="75" t="s">
        <v>363</v>
      </c>
      <c r="B41" s="4"/>
      <c r="C41" s="4"/>
      <c r="D41" s="4"/>
      <c r="E41" s="4">
        <v>2</v>
      </c>
      <c r="F41" s="66">
        <f t="shared" si="0"/>
        <v>2</v>
      </c>
      <c r="G41" s="4"/>
      <c r="H41" s="4"/>
      <c r="I41" s="4"/>
      <c r="J41" s="4"/>
      <c r="K41" s="5">
        <f t="shared" si="2"/>
        <v>0</v>
      </c>
      <c r="L41" s="4"/>
      <c r="M41" s="4"/>
      <c r="N41" s="4"/>
      <c r="O41" s="99">
        <f>1</f>
        <v>1</v>
      </c>
      <c r="P41" s="5">
        <f t="shared" si="3"/>
        <v>1</v>
      </c>
      <c r="Q41" s="102">
        <f t="shared" si="9"/>
        <v>0</v>
      </c>
      <c r="R41" s="4">
        <f t="shared" si="10"/>
        <v>0</v>
      </c>
      <c r="S41" s="4">
        <f t="shared" si="11"/>
        <v>0</v>
      </c>
      <c r="T41" s="4">
        <f t="shared" si="12"/>
        <v>1</v>
      </c>
      <c r="U41" s="55">
        <f t="shared" si="13"/>
        <v>1</v>
      </c>
    </row>
    <row r="42" spans="1:21" s="26" customFormat="1" x14ac:dyDescent="0.25">
      <c r="A42" s="75" t="s">
        <v>364</v>
      </c>
      <c r="B42" s="4"/>
      <c r="C42" s="4"/>
      <c r="D42" s="4"/>
      <c r="E42" s="4">
        <v>3</v>
      </c>
      <c r="F42" s="66">
        <f t="shared" si="0"/>
        <v>3</v>
      </c>
      <c r="G42" s="4"/>
      <c r="H42" s="4"/>
      <c r="I42" s="4"/>
      <c r="J42" s="4"/>
      <c r="K42" s="5">
        <f t="shared" si="2"/>
        <v>0</v>
      </c>
      <c r="L42" s="4"/>
      <c r="M42" s="4"/>
      <c r="N42" s="4"/>
      <c r="O42" s="99">
        <f>3</f>
        <v>3</v>
      </c>
      <c r="P42" s="5">
        <f t="shared" si="3"/>
        <v>3</v>
      </c>
      <c r="Q42" s="102">
        <f t="shared" si="9"/>
        <v>0</v>
      </c>
      <c r="R42" s="4">
        <f t="shared" si="10"/>
        <v>0</v>
      </c>
      <c r="S42" s="4">
        <f t="shared" si="11"/>
        <v>0</v>
      </c>
      <c r="T42" s="4">
        <f t="shared" si="12"/>
        <v>0</v>
      </c>
      <c r="U42" s="55">
        <f t="shared" si="13"/>
        <v>0</v>
      </c>
    </row>
    <row r="43" spans="1:21" s="26" customFormat="1" x14ac:dyDescent="0.25">
      <c r="A43" s="75" t="s">
        <v>759</v>
      </c>
      <c r="B43" s="4"/>
      <c r="C43" s="4"/>
      <c r="D43" s="4"/>
      <c r="E43" s="4">
        <v>1</v>
      </c>
      <c r="F43" s="66">
        <f t="shared" si="0"/>
        <v>1</v>
      </c>
      <c r="G43" s="4"/>
      <c r="H43" s="4"/>
      <c r="I43" s="4"/>
      <c r="J43" s="4"/>
      <c r="K43" s="5">
        <f t="shared" si="2"/>
        <v>0</v>
      </c>
      <c r="L43" s="4"/>
      <c r="M43" s="4"/>
      <c r="N43" s="4"/>
      <c r="O43" s="99"/>
      <c r="P43" s="5">
        <f t="shared" si="3"/>
        <v>0</v>
      </c>
      <c r="Q43" s="102">
        <f t="shared" si="9"/>
        <v>0</v>
      </c>
      <c r="R43" s="4">
        <f t="shared" si="10"/>
        <v>0</v>
      </c>
      <c r="S43" s="4">
        <f t="shared" si="11"/>
        <v>0</v>
      </c>
      <c r="T43" s="4">
        <f t="shared" si="12"/>
        <v>1</v>
      </c>
      <c r="U43" s="55">
        <f t="shared" si="13"/>
        <v>1</v>
      </c>
    </row>
    <row r="44" spans="1:21" s="26" customFormat="1" x14ac:dyDescent="0.25">
      <c r="A44" s="75" t="s">
        <v>366</v>
      </c>
      <c r="B44" s="4"/>
      <c r="C44" s="4"/>
      <c r="D44" s="4"/>
      <c r="E44" s="4">
        <v>1</v>
      </c>
      <c r="F44" s="66">
        <f t="shared" si="0"/>
        <v>1</v>
      </c>
      <c r="G44" s="4"/>
      <c r="H44" s="4"/>
      <c r="I44" s="4"/>
      <c r="J44" s="4"/>
      <c r="K44" s="5">
        <f t="shared" si="2"/>
        <v>0</v>
      </c>
      <c r="L44" s="4"/>
      <c r="M44" s="4"/>
      <c r="N44" s="4"/>
      <c r="O44" s="99"/>
      <c r="P44" s="5">
        <f t="shared" si="3"/>
        <v>0</v>
      </c>
      <c r="Q44" s="102">
        <f t="shared" si="9"/>
        <v>0</v>
      </c>
      <c r="R44" s="4">
        <f t="shared" si="10"/>
        <v>0</v>
      </c>
      <c r="S44" s="4">
        <f t="shared" si="11"/>
        <v>0</v>
      </c>
      <c r="T44" s="4">
        <f t="shared" si="12"/>
        <v>1</v>
      </c>
      <c r="U44" s="55">
        <f t="shared" si="13"/>
        <v>1</v>
      </c>
    </row>
    <row r="45" spans="1:21" x14ac:dyDescent="0.25">
      <c r="A45" s="75" t="s">
        <v>190</v>
      </c>
      <c r="B45" s="4"/>
      <c r="C45" s="4"/>
      <c r="D45" s="4"/>
      <c r="E45" s="4">
        <v>1</v>
      </c>
      <c r="F45" s="66">
        <f t="shared" si="0"/>
        <v>1</v>
      </c>
      <c r="G45" s="4"/>
      <c r="H45" s="4"/>
      <c r="I45" s="4"/>
      <c r="J45" s="4"/>
      <c r="K45" s="5">
        <f t="shared" si="2"/>
        <v>0</v>
      </c>
      <c r="L45" s="4"/>
      <c r="M45" s="4"/>
      <c r="N45" s="4"/>
      <c r="O45" s="99"/>
      <c r="P45" s="5">
        <f t="shared" si="3"/>
        <v>0</v>
      </c>
      <c r="Q45" s="102">
        <f t="shared" si="9"/>
        <v>0</v>
      </c>
      <c r="R45" s="4">
        <f t="shared" si="10"/>
        <v>0</v>
      </c>
      <c r="S45" s="4">
        <f t="shared" si="11"/>
        <v>0</v>
      </c>
      <c r="T45" s="4">
        <f t="shared" si="12"/>
        <v>1</v>
      </c>
      <c r="U45" s="55">
        <f t="shared" si="13"/>
        <v>1</v>
      </c>
    </row>
    <row r="46" spans="1:21" ht="15.75" x14ac:dyDescent="0.25">
      <c r="A46" s="76" t="s">
        <v>193</v>
      </c>
      <c r="B46" s="4"/>
      <c r="C46" s="4"/>
      <c r="D46" s="4"/>
      <c r="E46" s="4"/>
      <c r="F46" s="66">
        <f t="shared" si="0"/>
        <v>0</v>
      </c>
      <c r="G46" s="4"/>
      <c r="H46" s="4"/>
      <c r="I46" s="4"/>
      <c r="J46" s="4"/>
      <c r="K46" s="5">
        <f t="shared" si="2"/>
        <v>0</v>
      </c>
      <c r="L46" s="4"/>
      <c r="M46" s="4"/>
      <c r="N46" s="4"/>
      <c r="O46" s="99"/>
      <c r="P46" s="5">
        <f t="shared" si="3"/>
        <v>0</v>
      </c>
      <c r="Q46" s="102">
        <f t="shared" si="9"/>
        <v>0</v>
      </c>
      <c r="R46" s="4">
        <f t="shared" si="10"/>
        <v>0</v>
      </c>
      <c r="S46" s="4">
        <f t="shared" si="11"/>
        <v>0</v>
      </c>
      <c r="T46" s="4">
        <f t="shared" si="12"/>
        <v>0</v>
      </c>
      <c r="U46" s="55">
        <f t="shared" si="13"/>
        <v>0</v>
      </c>
    </row>
    <row r="47" spans="1:21" x14ac:dyDescent="0.25">
      <c r="A47" s="75" t="s">
        <v>699</v>
      </c>
      <c r="B47" s="4"/>
      <c r="C47" s="4"/>
      <c r="D47" s="4"/>
      <c r="E47" s="4">
        <v>1</v>
      </c>
      <c r="F47" s="66">
        <f t="shared" si="0"/>
        <v>1</v>
      </c>
      <c r="G47" s="4"/>
      <c r="H47" s="4"/>
      <c r="I47" s="4"/>
      <c r="J47" s="4"/>
      <c r="K47" s="5">
        <f t="shared" si="2"/>
        <v>0</v>
      </c>
      <c r="L47" s="4"/>
      <c r="M47" s="4"/>
      <c r="N47" s="4"/>
      <c r="O47" s="99">
        <f>1</f>
        <v>1</v>
      </c>
      <c r="P47" s="5">
        <f t="shared" si="3"/>
        <v>1</v>
      </c>
      <c r="Q47" s="102">
        <f t="shared" si="9"/>
        <v>0</v>
      </c>
      <c r="R47" s="4">
        <f t="shared" si="10"/>
        <v>0</v>
      </c>
      <c r="S47" s="4">
        <f t="shared" si="11"/>
        <v>0</v>
      </c>
      <c r="T47" s="4">
        <f t="shared" si="12"/>
        <v>0</v>
      </c>
      <c r="U47" s="55">
        <f t="shared" si="13"/>
        <v>0</v>
      </c>
    </row>
    <row r="48" spans="1:21" x14ac:dyDescent="0.25">
      <c r="A48" s="75" t="s">
        <v>700</v>
      </c>
      <c r="B48" s="4"/>
      <c r="C48" s="4"/>
      <c r="D48" s="4"/>
      <c r="E48" s="4">
        <v>2</v>
      </c>
      <c r="F48" s="66">
        <f t="shared" si="0"/>
        <v>2</v>
      </c>
      <c r="G48" s="4"/>
      <c r="H48" s="4"/>
      <c r="I48" s="4"/>
      <c r="J48" s="4"/>
      <c r="K48" s="5">
        <f t="shared" si="2"/>
        <v>0</v>
      </c>
      <c r="L48" s="4"/>
      <c r="M48" s="4"/>
      <c r="N48" s="4"/>
      <c r="O48" s="99"/>
      <c r="P48" s="5">
        <f t="shared" si="3"/>
        <v>0</v>
      </c>
      <c r="Q48" s="102">
        <f t="shared" si="9"/>
        <v>0</v>
      </c>
      <c r="R48" s="4">
        <f t="shared" si="10"/>
        <v>0</v>
      </c>
      <c r="S48" s="4">
        <f t="shared" si="11"/>
        <v>0</v>
      </c>
      <c r="T48" s="4">
        <f t="shared" si="12"/>
        <v>2</v>
      </c>
      <c r="U48" s="55">
        <f t="shared" si="13"/>
        <v>2</v>
      </c>
    </row>
    <row r="49" spans="1:21" x14ac:dyDescent="0.25">
      <c r="A49" s="75" t="s">
        <v>191</v>
      </c>
      <c r="B49" s="4"/>
      <c r="C49" s="4"/>
      <c r="D49" s="4"/>
      <c r="E49" s="4">
        <v>1</v>
      </c>
      <c r="F49" s="66">
        <f t="shared" si="0"/>
        <v>1</v>
      </c>
      <c r="G49" s="4"/>
      <c r="H49" s="4"/>
      <c r="I49" s="4"/>
      <c r="J49" s="4"/>
      <c r="K49" s="5">
        <f t="shared" si="2"/>
        <v>0</v>
      </c>
      <c r="L49" s="4"/>
      <c r="M49" s="4"/>
      <c r="N49" s="4"/>
      <c r="O49" s="99">
        <v>1</v>
      </c>
      <c r="P49" s="5">
        <f t="shared" si="3"/>
        <v>1</v>
      </c>
      <c r="Q49" s="102">
        <f t="shared" si="9"/>
        <v>0</v>
      </c>
      <c r="R49" s="4">
        <f t="shared" si="10"/>
        <v>0</v>
      </c>
      <c r="S49" s="4">
        <f t="shared" si="11"/>
        <v>0</v>
      </c>
      <c r="T49" s="4">
        <f t="shared" si="12"/>
        <v>0</v>
      </c>
      <c r="U49" s="55">
        <f t="shared" si="13"/>
        <v>0</v>
      </c>
    </row>
    <row r="50" spans="1:21" s="26" customFormat="1" x14ac:dyDescent="0.25">
      <c r="A50" s="75" t="s">
        <v>261</v>
      </c>
      <c r="B50" s="4"/>
      <c r="C50" s="4"/>
      <c r="D50" s="4"/>
      <c r="E50" s="4">
        <v>21</v>
      </c>
      <c r="F50" s="66">
        <f t="shared" si="0"/>
        <v>21</v>
      </c>
      <c r="G50" s="4"/>
      <c r="H50" s="4"/>
      <c r="I50" s="4"/>
      <c r="J50" s="4"/>
      <c r="K50" s="5">
        <f t="shared" si="2"/>
        <v>0</v>
      </c>
      <c r="L50" s="4"/>
      <c r="M50" s="4"/>
      <c r="N50" s="4"/>
      <c r="O50" s="99"/>
      <c r="P50" s="5">
        <f t="shared" ref="P50" si="20">L50+M50+N50+O50</f>
        <v>0</v>
      </c>
      <c r="Q50" s="102">
        <f t="shared" ref="Q50" si="21">B50+G50-L50</f>
        <v>0</v>
      </c>
      <c r="R50" s="4">
        <f t="shared" ref="R50" si="22">C50+H50-M50</f>
        <v>0</v>
      </c>
      <c r="S50" s="4">
        <f t="shared" ref="S50" si="23">D50+I50-N50</f>
        <v>0</v>
      </c>
      <c r="T50" s="4">
        <f t="shared" ref="T50" si="24">E50+J50-O50</f>
        <v>21</v>
      </c>
      <c r="U50" s="55">
        <f t="shared" ref="U50" si="25">F50+K50-P50</f>
        <v>21</v>
      </c>
    </row>
    <row r="51" spans="1:21" s="26" customFormat="1" x14ac:dyDescent="0.25">
      <c r="A51" s="75" t="s">
        <v>876</v>
      </c>
      <c r="B51" s="4"/>
      <c r="C51" s="4"/>
      <c r="D51" s="4"/>
      <c r="E51" s="4">
        <v>40</v>
      </c>
      <c r="F51" s="66">
        <f t="shared" si="0"/>
        <v>40</v>
      </c>
      <c r="G51" s="4"/>
      <c r="H51" s="4"/>
      <c r="I51" s="4"/>
      <c r="J51" s="4"/>
      <c r="K51" s="5">
        <f t="shared" si="2"/>
        <v>0</v>
      </c>
      <c r="L51" s="4"/>
      <c r="M51" s="4"/>
      <c r="N51" s="4"/>
      <c r="O51" s="99"/>
      <c r="P51" s="5">
        <f t="shared" ref="P51" si="26">L51+M51+N51+O51</f>
        <v>0</v>
      </c>
      <c r="Q51" s="102">
        <f t="shared" ref="Q51" si="27">B51+G51-L51</f>
        <v>0</v>
      </c>
      <c r="R51" s="4">
        <f t="shared" ref="R51" si="28">C51+H51-M51</f>
        <v>0</v>
      </c>
      <c r="S51" s="4">
        <f t="shared" ref="S51" si="29">D51+I51-N51</f>
        <v>0</v>
      </c>
      <c r="T51" s="4">
        <f t="shared" ref="T51" si="30">E51+J51-O51</f>
        <v>40</v>
      </c>
      <c r="U51" s="55">
        <f t="shared" ref="U51" si="31">F51+K51-P51</f>
        <v>40</v>
      </c>
    </row>
    <row r="52" spans="1:21" s="26" customFormat="1" ht="15.75" x14ac:dyDescent="0.25">
      <c r="A52" s="76" t="s">
        <v>382</v>
      </c>
      <c r="B52" s="4"/>
      <c r="C52" s="4"/>
      <c r="D52" s="4"/>
      <c r="E52" s="4"/>
      <c r="F52" s="66">
        <f t="shared" si="0"/>
        <v>0</v>
      </c>
      <c r="G52" s="4"/>
      <c r="H52" s="4"/>
      <c r="I52" s="4"/>
      <c r="J52" s="4"/>
      <c r="K52" s="5">
        <f t="shared" si="2"/>
        <v>0</v>
      </c>
      <c r="L52" s="4"/>
      <c r="M52" s="4"/>
      <c r="N52" s="4"/>
      <c r="O52" s="99"/>
      <c r="P52" s="5">
        <f t="shared" si="3"/>
        <v>0</v>
      </c>
      <c r="Q52" s="102">
        <f t="shared" si="9"/>
        <v>0</v>
      </c>
      <c r="R52" s="4"/>
      <c r="S52" s="4">
        <f t="shared" ref="S52" si="32">D52+I52-N52</f>
        <v>0</v>
      </c>
      <c r="T52" s="4">
        <f t="shared" ref="T52" si="33">E52+J52-O52</f>
        <v>0</v>
      </c>
      <c r="U52" s="55">
        <f t="shared" ref="U52" si="34">F52+K52-P52</f>
        <v>0</v>
      </c>
    </row>
    <row r="53" spans="1:21" x14ac:dyDescent="0.25">
      <c r="A53" s="77" t="s">
        <v>192</v>
      </c>
      <c r="B53" s="4"/>
      <c r="C53" s="4"/>
      <c r="D53" s="4"/>
      <c r="E53" s="4">
        <v>30</v>
      </c>
      <c r="F53" s="66">
        <f t="shared" si="0"/>
        <v>30</v>
      </c>
      <c r="G53" s="4"/>
      <c r="H53" s="4"/>
      <c r="I53" s="4"/>
      <c r="J53" s="4"/>
      <c r="K53" s="5">
        <f t="shared" si="2"/>
        <v>0</v>
      </c>
      <c r="L53" s="4"/>
      <c r="M53" s="4"/>
      <c r="N53" s="4"/>
      <c r="O53" s="99">
        <f>1+1+1+4+3+1+1+1+4+1+1+1+1+1+2</f>
        <v>24</v>
      </c>
      <c r="P53" s="5">
        <f t="shared" si="3"/>
        <v>24</v>
      </c>
      <c r="Q53" s="102">
        <f t="shared" si="9"/>
        <v>0</v>
      </c>
      <c r="R53" s="4">
        <f t="shared" si="10"/>
        <v>0</v>
      </c>
      <c r="S53" s="4">
        <f t="shared" si="11"/>
        <v>0</v>
      </c>
      <c r="T53" s="4">
        <f t="shared" si="12"/>
        <v>6</v>
      </c>
      <c r="U53" s="55">
        <f t="shared" si="13"/>
        <v>6</v>
      </c>
    </row>
    <row r="54" spans="1:21" s="26" customFormat="1" x14ac:dyDescent="0.25">
      <c r="A54" s="77" t="s">
        <v>381</v>
      </c>
      <c r="B54" s="4"/>
      <c r="C54" s="4"/>
      <c r="D54" s="4"/>
      <c r="E54" s="4">
        <v>55</v>
      </c>
      <c r="F54" s="66">
        <f t="shared" si="0"/>
        <v>55</v>
      </c>
      <c r="G54" s="4"/>
      <c r="H54" s="4"/>
      <c r="I54" s="4"/>
      <c r="J54" s="4"/>
      <c r="K54" s="5">
        <f t="shared" si="2"/>
        <v>0</v>
      </c>
      <c r="L54" s="4"/>
      <c r="M54" s="4"/>
      <c r="N54" s="4"/>
      <c r="O54" s="99">
        <f>1</f>
        <v>1</v>
      </c>
      <c r="P54" s="5">
        <f t="shared" si="3"/>
        <v>1</v>
      </c>
      <c r="Q54" s="102">
        <f t="shared" ref="Q54" si="35">B54+G54-L54</f>
        <v>0</v>
      </c>
      <c r="R54" s="4">
        <f t="shared" ref="R54" si="36">C54+H54-M54</f>
        <v>0</v>
      </c>
      <c r="S54" s="4">
        <f t="shared" ref="S54" si="37">D54+I54-N54</f>
        <v>0</v>
      </c>
      <c r="T54" s="4">
        <f t="shared" ref="T54" si="38">E54+J54-O54</f>
        <v>54</v>
      </c>
      <c r="U54" s="55">
        <f t="shared" ref="U54" si="39">F54+K54-P54</f>
        <v>54</v>
      </c>
    </row>
    <row r="55" spans="1:21" ht="18.75" x14ac:dyDescent="0.3">
      <c r="A55" s="79" t="s">
        <v>199</v>
      </c>
      <c r="B55" s="4"/>
      <c r="C55" s="4"/>
      <c r="D55" s="4"/>
      <c r="E55" s="4"/>
      <c r="F55" s="66">
        <f t="shared" si="0"/>
        <v>0</v>
      </c>
      <c r="G55" s="4"/>
      <c r="H55" s="4"/>
      <c r="I55" s="4"/>
      <c r="J55" s="4"/>
      <c r="K55" s="5">
        <f t="shared" si="2"/>
        <v>0</v>
      </c>
      <c r="L55" s="4"/>
      <c r="M55" s="4"/>
      <c r="N55" s="4"/>
      <c r="O55" s="99"/>
      <c r="P55" s="5">
        <f t="shared" si="3"/>
        <v>0</v>
      </c>
      <c r="Q55" s="102">
        <f t="shared" si="9"/>
        <v>0</v>
      </c>
      <c r="R55" s="4">
        <f t="shared" si="10"/>
        <v>0</v>
      </c>
      <c r="S55" s="4">
        <f t="shared" si="11"/>
        <v>0</v>
      </c>
      <c r="T55" s="4">
        <f t="shared" si="12"/>
        <v>0</v>
      </c>
      <c r="U55" s="55">
        <f t="shared" si="13"/>
        <v>0</v>
      </c>
    </row>
    <row r="56" spans="1:21" ht="15.75" x14ac:dyDescent="0.25">
      <c r="A56" s="80" t="s">
        <v>197</v>
      </c>
      <c r="B56" s="4"/>
      <c r="C56" s="4"/>
      <c r="D56" s="4"/>
      <c r="E56" s="4"/>
      <c r="F56" s="66">
        <f t="shared" si="0"/>
        <v>0</v>
      </c>
      <c r="G56" s="4"/>
      <c r="H56" s="4"/>
      <c r="I56" s="4"/>
      <c r="J56" s="4"/>
      <c r="K56" s="5">
        <f t="shared" si="2"/>
        <v>0</v>
      </c>
      <c r="L56" s="4"/>
      <c r="M56" s="4"/>
      <c r="N56" s="4"/>
      <c r="O56" s="99"/>
      <c r="P56" s="5">
        <f t="shared" si="3"/>
        <v>0</v>
      </c>
      <c r="Q56" s="102">
        <f t="shared" si="9"/>
        <v>0</v>
      </c>
      <c r="R56" s="4">
        <f t="shared" si="10"/>
        <v>0</v>
      </c>
      <c r="S56" s="4">
        <f t="shared" si="11"/>
        <v>0</v>
      </c>
      <c r="T56" s="4">
        <f t="shared" si="12"/>
        <v>0</v>
      </c>
      <c r="U56" s="55">
        <f t="shared" si="13"/>
        <v>0</v>
      </c>
    </row>
    <row r="57" spans="1:21" x14ac:dyDescent="0.25">
      <c r="A57" s="22" t="s">
        <v>198</v>
      </c>
      <c r="B57" s="4"/>
      <c r="C57" s="4"/>
      <c r="D57" s="4"/>
      <c r="E57" s="4"/>
      <c r="F57" s="66">
        <f t="shared" si="0"/>
        <v>0</v>
      </c>
      <c r="G57" s="4"/>
      <c r="H57" s="4"/>
      <c r="I57" s="4"/>
      <c r="J57" s="4"/>
      <c r="K57" s="5">
        <f t="shared" si="2"/>
        <v>0</v>
      </c>
      <c r="L57" s="4"/>
      <c r="M57" s="4"/>
      <c r="N57" s="4"/>
      <c r="O57" s="99"/>
      <c r="P57" s="5">
        <f t="shared" si="3"/>
        <v>0</v>
      </c>
      <c r="Q57" s="102">
        <f t="shared" si="9"/>
        <v>0</v>
      </c>
      <c r="R57" s="4">
        <f t="shared" si="10"/>
        <v>0</v>
      </c>
      <c r="S57" s="4">
        <f t="shared" si="11"/>
        <v>0</v>
      </c>
      <c r="T57" s="4">
        <f t="shared" si="12"/>
        <v>0</v>
      </c>
      <c r="U57" s="55">
        <f t="shared" si="13"/>
        <v>0</v>
      </c>
    </row>
    <row r="58" spans="1:21" x14ac:dyDescent="0.25">
      <c r="A58" s="22" t="s">
        <v>200</v>
      </c>
      <c r="B58" s="4"/>
      <c r="C58" s="4"/>
      <c r="D58" s="4"/>
      <c r="E58" s="4"/>
      <c r="F58" s="66">
        <f t="shared" si="0"/>
        <v>0</v>
      </c>
      <c r="G58" s="4"/>
      <c r="H58" s="4"/>
      <c r="I58" s="4"/>
      <c r="J58" s="4"/>
      <c r="K58" s="5">
        <f t="shared" si="2"/>
        <v>0</v>
      </c>
      <c r="L58" s="4"/>
      <c r="M58" s="4"/>
      <c r="N58" s="4"/>
      <c r="O58" s="99"/>
      <c r="P58" s="5">
        <f t="shared" si="3"/>
        <v>0</v>
      </c>
      <c r="Q58" s="102">
        <f t="shared" si="9"/>
        <v>0</v>
      </c>
      <c r="R58" s="4">
        <f t="shared" si="10"/>
        <v>0</v>
      </c>
      <c r="S58" s="4">
        <f t="shared" si="11"/>
        <v>0</v>
      </c>
      <c r="T58" s="4">
        <f t="shared" si="12"/>
        <v>0</v>
      </c>
      <c r="U58" s="55">
        <f t="shared" si="13"/>
        <v>0</v>
      </c>
    </row>
    <row r="59" spans="1:21" x14ac:dyDescent="0.25">
      <c r="A59" s="22" t="s">
        <v>201</v>
      </c>
      <c r="B59" s="4"/>
      <c r="C59" s="4"/>
      <c r="D59" s="4"/>
      <c r="E59" s="4"/>
      <c r="F59" s="66">
        <f t="shared" si="0"/>
        <v>0</v>
      </c>
      <c r="G59" s="4"/>
      <c r="H59" s="4"/>
      <c r="I59" s="4"/>
      <c r="J59" s="4"/>
      <c r="K59" s="5">
        <f t="shared" si="2"/>
        <v>0</v>
      </c>
      <c r="L59" s="4"/>
      <c r="M59" s="4"/>
      <c r="N59" s="4"/>
      <c r="O59" s="99"/>
      <c r="P59" s="5">
        <f t="shared" si="3"/>
        <v>0</v>
      </c>
      <c r="Q59" s="102">
        <f t="shared" si="9"/>
        <v>0</v>
      </c>
      <c r="R59" s="4">
        <f t="shared" si="10"/>
        <v>0</v>
      </c>
      <c r="S59" s="4">
        <f t="shared" si="11"/>
        <v>0</v>
      </c>
      <c r="T59" s="4">
        <f t="shared" si="12"/>
        <v>0</v>
      </c>
      <c r="U59" s="55">
        <f t="shared" si="13"/>
        <v>0</v>
      </c>
    </row>
    <row r="60" spans="1:21" x14ac:dyDescent="0.25">
      <c r="A60" s="22" t="s">
        <v>202</v>
      </c>
      <c r="B60" s="4"/>
      <c r="C60" s="4"/>
      <c r="D60" s="4"/>
      <c r="E60" s="4"/>
      <c r="F60" s="66">
        <f t="shared" si="0"/>
        <v>0</v>
      </c>
      <c r="G60" s="4"/>
      <c r="H60" s="4"/>
      <c r="I60" s="4"/>
      <c r="J60" s="4"/>
      <c r="K60" s="5">
        <f t="shared" si="2"/>
        <v>0</v>
      </c>
      <c r="L60" s="4"/>
      <c r="M60" s="4"/>
      <c r="N60" s="4"/>
      <c r="O60" s="99"/>
      <c r="P60" s="5">
        <f t="shared" si="3"/>
        <v>0</v>
      </c>
      <c r="Q60" s="102">
        <f t="shared" si="9"/>
        <v>0</v>
      </c>
      <c r="R60" s="4">
        <f t="shared" si="10"/>
        <v>0</v>
      </c>
      <c r="S60" s="4">
        <f t="shared" si="11"/>
        <v>0</v>
      </c>
      <c r="T60" s="4">
        <f t="shared" si="12"/>
        <v>0</v>
      </c>
      <c r="U60" s="55">
        <f t="shared" si="13"/>
        <v>0</v>
      </c>
    </row>
    <row r="61" spans="1:21" x14ac:dyDescent="0.25">
      <c r="A61" s="22" t="s">
        <v>203</v>
      </c>
      <c r="B61" s="4"/>
      <c r="C61" s="4"/>
      <c r="D61" s="4"/>
      <c r="E61" s="4"/>
      <c r="F61" s="66">
        <f t="shared" si="0"/>
        <v>0</v>
      </c>
      <c r="G61" s="4"/>
      <c r="H61" s="4"/>
      <c r="I61" s="4"/>
      <c r="J61" s="4"/>
      <c r="K61" s="5">
        <f t="shared" si="2"/>
        <v>0</v>
      </c>
      <c r="L61" s="4"/>
      <c r="M61" s="4"/>
      <c r="N61" s="4"/>
      <c r="O61" s="99"/>
      <c r="P61" s="5">
        <f t="shared" si="3"/>
        <v>0</v>
      </c>
      <c r="Q61" s="102">
        <f t="shared" si="9"/>
        <v>0</v>
      </c>
      <c r="R61" s="4">
        <f t="shared" si="10"/>
        <v>0</v>
      </c>
      <c r="S61" s="4">
        <f t="shared" si="11"/>
        <v>0</v>
      </c>
      <c r="T61" s="4">
        <f t="shared" si="12"/>
        <v>0</v>
      </c>
      <c r="U61" s="55">
        <f t="shared" si="13"/>
        <v>0</v>
      </c>
    </row>
    <row r="62" spans="1:21" x14ac:dyDescent="0.25">
      <c r="A62" s="22" t="s">
        <v>204</v>
      </c>
      <c r="B62" s="4"/>
      <c r="C62" s="4"/>
      <c r="D62" s="4"/>
      <c r="E62" s="4"/>
      <c r="F62" s="66">
        <f t="shared" si="0"/>
        <v>0</v>
      </c>
      <c r="G62" s="4"/>
      <c r="H62" s="4"/>
      <c r="I62" s="4"/>
      <c r="J62" s="4"/>
      <c r="K62" s="5">
        <f t="shared" si="2"/>
        <v>0</v>
      </c>
      <c r="L62" s="4"/>
      <c r="M62" s="4"/>
      <c r="N62" s="4"/>
      <c r="O62" s="99"/>
      <c r="P62" s="5">
        <f t="shared" si="3"/>
        <v>0</v>
      </c>
      <c r="Q62" s="102">
        <f t="shared" si="9"/>
        <v>0</v>
      </c>
      <c r="R62" s="4">
        <f t="shared" si="10"/>
        <v>0</v>
      </c>
      <c r="S62" s="4">
        <f t="shared" si="11"/>
        <v>0</v>
      </c>
      <c r="T62" s="4">
        <f t="shared" si="12"/>
        <v>0</v>
      </c>
      <c r="U62" s="55">
        <f t="shared" si="13"/>
        <v>0</v>
      </c>
    </row>
    <row r="63" spans="1:21" x14ac:dyDescent="0.25">
      <c r="A63" s="22" t="s">
        <v>205</v>
      </c>
      <c r="B63" s="4"/>
      <c r="C63" s="4"/>
      <c r="D63" s="4"/>
      <c r="E63" s="4"/>
      <c r="F63" s="66">
        <f t="shared" si="0"/>
        <v>0</v>
      </c>
      <c r="G63" s="4"/>
      <c r="H63" s="4"/>
      <c r="I63" s="4"/>
      <c r="J63" s="4"/>
      <c r="K63" s="5">
        <f t="shared" si="2"/>
        <v>0</v>
      </c>
      <c r="L63" s="4"/>
      <c r="M63" s="4"/>
      <c r="N63" s="4"/>
      <c r="O63" s="99"/>
      <c r="P63" s="5">
        <f t="shared" si="3"/>
        <v>0</v>
      </c>
      <c r="Q63" s="102">
        <f t="shared" si="9"/>
        <v>0</v>
      </c>
      <c r="R63" s="4">
        <f t="shared" si="10"/>
        <v>0</v>
      </c>
      <c r="S63" s="4">
        <f t="shared" si="11"/>
        <v>0</v>
      </c>
      <c r="T63" s="4">
        <f t="shared" si="12"/>
        <v>0</v>
      </c>
      <c r="U63" s="55">
        <f t="shared" si="13"/>
        <v>0</v>
      </c>
    </row>
    <row r="64" spans="1:21" x14ac:dyDescent="0.25">
      <c r="A64" s="22" t="s">
        <v>206</v>
      </c>
      <c r="B64" s="4"/>
      <c r="C64" s="4"/>
      <c r="D64" s="4"/>
      <c r="E64" s="4"/>
      <c r="F64" s="66">
        <f t="shared" si="0"/>
        <v>0</v>
      </c>
      <c r="G64" s="4"/>
      <c r="H64" s="4"/>
      <c r="I64" s="4"/>
      <c r="J64" s="4"/>
      <c r="K64" s="5">
        <f t="shared" si="2"/>
        <v>0</v>
      </c>
      <c r="L64" s="4"/>
      <c r="M64" s="4"/>
      <c r="N64" s="4"/>
      <c r="O64" s="99"/>
      <c r="P64" s="5">
        <f t="shared" si="3"/>
        <v>0</v>
      </c>
      <c r="Q64" s="102">
        <f t="shared" si="9"/>
        <v>0</v>
      </c>
      <c r="R64" s="4">
        <f t="shared" si="10"/>
        <v>0</v>
      </c>
      <c r="S64" s="4">
        <f t="shared" si="11"/>
        <v>0</v>
      </c>
      <c r="T64" s="4">
        <f t="shared" si="12"/>
        <v>0</v>
      </c>
      <c r="U64" s="55">
        <f t="shared" si="13"/>
        <v>0</v>
      </c>
    </row>
    <row r="65" spans="1:21" s="26" customFormat="1" x14ac:dyDescent="0.25">
      <c r="A65" s="22" t="s">
        <v>207</v>
      </c>
      <c r="B65" s="69"/>
      <c r="C65" s="69"/>
      <c r="D65" s="69"/>
      <c r="E65" s="69"/>
      <c r="F65" s="82">
        <f t="shared" si="0"/>
        <v>0</v>
      </c>
      <c r="G65" s="69"/>
      <c r="H65" s="69"/>
      <c r="I65" s="69"/>
      <c r="J65" s="69"/>
      <c r="K65" s="5">
        <f t="shared" si="2"/>
        <v>0</v>
      </c>
      <c r="L65" s="69"/>
      <c r="M65" s="69"/>
      <c r="N65" s="69"/>
      <c r="O65" s="100"/>
      <c r="P65" s="5">
        <f t="shared" si="3"/>
        <v>0</v>
      </c>
      <c r="Q65" s="102">
        <f t="shared" si="9"/>
        <v>0</v>
      </c>
      <c r="R65" s="4">
        <f t="shared" si="10"/>
        <v>0</v>
      </c>
      <c r="S65" s="4">
        <f t="shared" si="11"/>
        <v>0</v>
      </c>
      <c r="T65" s="4">
        <f t="shared" si="12"/>
        <v>0</v>
      </c>
      <c r="U65" s="55">
        <f t="shared" si="13"/>
        <v>0</v>
      </c>
    </row>
    <row r="66" spans="1:21" s="26" customFormat="1" x14ac:dyDescent="0.25">
      <c r="A66" s="22" t="s">
        <v>208</v>
      </c>
      <c r="B66" s="69"/>
      <c r="C66" s="69"/>
      <c r="D66" s="69"/>
      <c r="E66" s="69"/>
      <c r="F66" s="82">
        <f t="shared" si="0"/>
        <v>0</v>
      </c>
      <c r="G66" s="69"/>
      <c r="H66" s="69"/>
      <c r="I66" s="69"/>
      <c r="J66" s="69"/>
      <c r="K66" s="5">
        <f t="shared" si="2"/>
        <v>0</v>
      </c>
      <c r="L66" s="69"/>
      <c r="M66" s="69"/>
      <c r="N66" s="69"/>
      <c r="O66" s="100"/>
      <c r="P66" s="5">
        <f t="shared" ref="P66:P146" si="40">L66+M66+N66+O66</f>
        <v>0</v>
      </c>
      <c r="Q66" s="102">
        <f t="shared" si="9"/>
        <v>0</v>
      </c>
      <c r="R66" s="4">
        <f t="shared" si="10"/>
        <v>0</v>
      </c>
      <c r="S66" s="4">
        <f t="shared" si="11"/>
        <v>0</v>
      </c>
      <c r="T66" s="4">
        <f t="shared" si="12"/>
        <v>0</v>
      </c>
      <c r="U66" s="55">
        <f t="shared" si="13"/>
        <v>0</v>
      </c>
    </row>
    <row r="67" spans="1:21" s="26" customFormat="1" x14ac:dyDescent="0.25">
      <c r="A67" s="22" t="s">
        <v>210</v>
      </c>
      <c r="B67" s="69"/>
      <c r="C67" s="69"/>
      <c r="D67" s="69"/>
      <c r="E67" s="69"/>
      <c r="F67" s="82">
        <f t="shared" si="0"/>
        <v>0</v>
      </c>
      <c r="G67" s="69"/>
      <c r="H67" s="69"/>
      <c r="I67" s="69"/>
      <c r="J67" s="69"/>
      <c r="K67" s="5">
        <f t="shared" si="2"/>
        <v>0</v>
      </c>
      <c r="L67" s="69"/>
      <c r="M67" s="69"/>
      <c r="N67" s="69"/>
      <c r="O67" s="100"/>
      <c r="P67" s="5">
        <f t="shared" si="40"/>
        <v>0</v>
      </c>
      <c r="Q67" s="102">
        <f t="shared" ref="Q67:Q146" si="41">B67+G67-L67</f>
        <v>0</v>
      </c>
      <c r="R67" s="4">
        <f t="shared" ref="R67:R146" si="42">C67+H67-M67</f>
        <v>0</v>
      </c>
      <c r="S67" s="4">
        <f t="shared" ref="S67:S146" si="43">D67+I67-N67</f>
        <v>0</v>
      </c>
      <c r="T67" s="4">
        <f t="shared" ref="T67:T146" si="44">E67+J67-O67</f>
        <v>0</v>
      </c>
      <c r="U67" s="55">
        <f t="shared" ref="U67:U146" si="45">F67+K67-P67</f>
        <v>0</v>
      </c>
    </row>
    <row r="68" spans="1:21" s="26" customFormat="1" x14ac:dyDescent="0.25">
      <c r="A68" s="22" t="s">
        <v>209</v>
      </c>
      <c r="B68" s="69"/>
      <c r="C68" s="69"/>
      <c r="D68" s="69"/>
      <c r="E68" s="69"/>
      <c r="F68" s="82">
        <f t="shared" si="0"/>
        <v>0</v>
      </c>
      <c r="G68" s="69"/>
      <c r="H68" s="69"/>
      <c r="I68" s="69"/>
      <c r="J68" s="69"/>
      <c r="K68" s="5">
        <f t="shared" si="2"/>
        <v>0</v>
      </c>
      <c r="L68" s="69"/>
      <c r="M68" s="69"/>
      <c r="N68" s="69"/>
      <c r="O68" s="100"/>
      <c r="P68" s="5">
        <f t="shared" si="40"/>
        <v>0</v>
      </c>
      <c r="Q68" s="102">
        <f t="shared" si="41"/>
        <v>0</v>
      </c>
      <c r="R68" s="4">
        <f t="shared" si="42"/>
        <v>0</v>
      </c>
      <c r="S68" s="4">
        <f t="shared" si="43"/>
        <v>0</v>
      </c>
      <c r="T68" s="4">
        <f t="shared" si="44"/>
        <v>0</v>
      </c>
      <c r="U68" s="55">
        <f t="shared" si="45"/>
        <v>0</v>
      </c>
    </row>
    <row r="69" spans="1:21" s="26" customFormat="1" ht="15.75" x14ac:dyDescent="0.25">
      <c r="A69" s="83" t="s">
        <v>211</v>
      </c>
      <c r="B69" s="69"/>
      <c r="C69" s="69"/>
      <c r="D69" s="69"/>
      <c r="E69" s="69"/>
      <c r="F69" s="82">
        <f t="shared" si="0"/>
        <v>0</v>
      </c>
      <c r="G69" s="69"/>
      <c r="H69" s="69"/>
      <c r="I69" s="69"/>
      <c r="J69" s="69"/>
      <c r="K69" s="5">
        <f t="shared" si="2"/>
        <v>0</v>
      </c>
      <c r="L69" s="69"/>
      <c r="M69" s="69"/>
      <c r="N69" s="69"/>
      <c r="O69" s="100"/>
      <c r="P69" s="5">
        <f t="shared" si="40"/>
        <v>0</v>
      </c>
      <c r="Q69" s="102">
        <f t="shared" si="41"/>
        <v>0</v>
      </c>
      <c r="R69" s="4">
        <f t="shared" si="42"/>
        <v>0</v>
      </c>
      <c r="S69" s="4">
        <f t="shared" si="43"/>
        <v>0</v>
      </c>
      <c r="T69" s="4">
        <f t="shared" si="44"/>
        <v>0</v>
      </c>
      <c r="U69" s="55">
        <f t="shared" si="45"/>
        <v>0</v>
      </c>
    </row>
    <row r="70" spans="1:21" s="26" customFormat="1" x14ac:dyDescent="0.25">
      <c r="A70" s="81" t="s">
        <v>475</v>
      </c>
      <c r="B70" s="69"/>
      <c r="C70" s="69"/>
      <c r="D70" s="69"/>
      <c r="E70" s="69">
        <v>1</v>
      </c>
      <c r="F70" s="82">
        <f t="shared" si="0"/>
        <v>1</v>
      </c>
      <c r="G70" s="69"/>
      <c r="H70" s="69"/>
      <c r="I70" s="69"/>
      <c r="J70" s="69"/>
      <c r="K70" s="5">
        <f t="shared" si="2"/>
        <v>0</v>
      </c>
      <c r="L70" s="69"/>
      <c r="M70" s="69"/>
      <c r="N70" s="69"/>
      <c r="O70" s="100"/>
      <c r="P70" s="5">
        <f t="shared" si="40"/>
        <v>0</v>
      </c>
      <c r="Q70" s="102">
        <f t="shared" si="41"/>
        <v>0</v>
      </c>
      <c r="R70" s="4">
        <f t="shared" si="42"/>
        <v>0</v>
      </c>
      <c r="S70" s="4">
        <f t="shared" si="43"/>
        <v>0</v>
      </c>
      <c r="T70" s="4">
        <f t="shared" si="44"/>
        <v>1</v>
      </c>
      <c r="U70" s="55">
        <f t="shared" si="45"/>
        <v>1</v>
      </c>
    </row>
    <row r="71" spans="1:21" s="26" customFormat="1" x14ac:dyDescent="0.25">
      <c r="A71" s="81" t="s">
        <v>476</v>
      </c>
      <c r="B71" s="69"/>
      <c r="C71" s="69"/>
      <c r="D71" s="69"/>
      <c r="E71" s="69">
        <v>1</v>
      </c>
      <c r="F71" s="82">
        <f t="shared" si="0"/>
        <v>1</v>
      </c>
      <c r="G71" s="69"/>
      <c r="H71" s="69"/>
      <c r="I71" s="69"/>
      <c r="J71" s="69"/>
      <c r="K71" s="5">
        <f t="shared" si="2"/>
        <v>0</v>
      </c>
      <c r="L71" s="69"/>
      <c r="M71" s="69"/>
      <c r="N71" s="69"/>
      <c r="O71" s="100"/>
      <c r="P71" s="5">
        <f t="shared" si="40"/>
        <v>0</v>
      </c>
      <c r="Q71" s="102">
        <f t="shared" si="41"/>
        <v>0</v>
      </c>
      <c r="R71" s="4">
        <f t="shared" si="42"/>
        <v>0</v>
      </c>
      <c r="S71" s="4">
        <f t="shared" si="43"/>
        <v>0</v>
      </c>
      <c r="T71" s="4">
        <f t="shared" si="44"/>
        <v>1</v>
      </c>
      <c r="U71" s="55">
        <f t="shared" si="45"/>
        <v>1</v>
      </c>
    </row>
    <row r="72" spans="1:21" s="26" customFormat="1" x14ac:dyDescent="0.25">
      <c r="A72" s="81" t="s">
        <v>480</v>
      </c>
      <c r="B72" s="69"/>
      <c r="C72" s="69"/>
      <c r="D72" s="69"/>
      <c r="E72" s="69">
        <v>1</v>
      </c>
      <c r="F72" s="82">
        <f t="shared" si="0"/>
        <v>1</v>
      </c>
      <c r="G72" s="69"/>
      <c r="H72" s="69"/>
      <c r="I72" s="69"/>
      <c r="J72" s="69"/>
      <c r="K72" s="5">
        <f t="shared" si="2"/>
        <v>0</v>
      </c>
      <c r="L72" s="69"/>
      <c r="M72" s="69"/>
      <c r="N72" s="69"/>
      <c r="O72" s="100">
        <f>1</f>
        <v>1</v>
      </c>
      <c r="P72" s="5">
        <f t="shared" si="40"/>
        <v>1</v>
      </c>
      <c r="Q72" s="102">
        <f t="shared" si="41"/>
        <v>0</v>
      </c>
      <c r="R72" s="4">
        <f t="shared" si="42"/>
        <v>0</v>
      </c>
      <c r="S72" s="4">
        <f t="shared" si="43"/>
        <v>0</v>
      </c>
      <c r="T72" s="4">
        <f t="shared" si="44"/>
        <v>0</v>
      </c>
      <c r="U72" s="55">
        <f t="shared" si="45"/>
        <v>0</v>
      </c>
    </row>
    <row r="73" spans="1:21" s="26" customFormat="1" x14ac:dyDescent="0.25">
      <c r="A73" s="81" t="s">
        <v>479</v>
      </c>
      <c r="B73" s="69"/>
      <c r="C73" s="69"/>
      <c r="D73" s="69"/>
      <c r="E73" s="69">
        <v>1</v>
      </c>
      <c r="F73" s="82">
        <f t="shared" si="0"/>
        <v>1</v>
      </c>
      <c r="G73" s="69"/>
      <c r="H73" s="69"/>
      <c r="I73" s="69"/>
      <c r="J73" s="69"/>
      <c r="K73" s="5">
        <f t="shared" si="2"/>
        <v>0</v>
      </c>
      <c r="L73" s="69"/>
      <c r="M73" s="69"/>
      <c r="N73" s="69"/>
      <c r="O73" s="100"/>
      <c r="P73" s="5">
        <f t="shared" si="40"/>
        <v>0</v>
      </c>
      <c r="Q73" s="102">
        <f t="shared" si="41"/>
        <v>0</v>
      </c>
      <c r="R73" s="4">
        <f t="shared" si="42"/>
        <v>0</v>
      </c>
      <c r="S73" s="4">
        <f t="shared" si="43"/>
        <v>0</v>
      </c>
      <c r="T73" s="4">
        <f t="shared" si="44"/>
        <v>1</v>
      </c>
      <c r="U73" s="55">
        <f t="shared" si="45"/>
        <v>1</v>
      </c>
    </row>
    <row r="74" spans="1:21" s="26" customFormat="1" x14ac:dyDescent="0.25">
      <c r="A74" s="81" t="s">
        <v>477</v>
      </c>
      <c r="B74" s="69"/>
      <c r="C74" s="69"/>
      <c r="D74" s="69"/>
      <c r="E74" s="69">
        <v>1</v>
      </c>
      <c r="F74" s="82">
        <f t="shared" si="0"/>
        <v>1</v>
      </c>
      <c r="G74" s="69"/>
      <c r="H74" s="69"/>
      <c r="I74" s="69"/>
      <c r="J74" s="69"/>
      <c r="K74" s="5">
        <f t="shared" si="2"/>
        <v>0</v>
      </c>
      <c r="L74" s="69"/>
      <c r="M74" s="69"/>
      <c r="N74" s="69"/>
      <c r="O74" s="100"/>
      <c r="P74" s="5">
        <f t="shared" si="40"/>
        <v>0</v>
      </c>
      <c r="Q74" s="102">
        <f t="shared" si="41"/>
        <v>0</v>
      </c>
      <c r="R74" s="4">
        <f t="shared" si="42"/>
        <v>0</v>
      </c>
      <c r="S74" s="4">
        <f t="shared" si="43"/>
        <v>0</v>
      </c>
      <c r="T74" s="4">
        <f t="shared" si="44"/>
        <v>1</v>
      </c>
      <c r="U74" s="55">
        <f t="shared" si="45"/>
        <v>1</v>
      </c>
    </row>
    <row r="75" spans="1:21" s="26" customFormat="1" x14ac:dyDescent="0.25">
      <c r="A75" s="81" t="s">
        <v>478</v>
      </c>
      <c r="B75" s="69"/>
      <c r="C75" s="69"/>
      <c r="D75" s="69"/>
      <c r="E75" s="69">
        <v>1</v>
      </c>
      <c r="F75" s="82">
        <f t="shared" si="0"/>
        <v>1</v>
      </c>
      <c r="G75" s="69"/>
      <c r="H75" s="69"/>
      <c r="I75" s="69"/>
      <c r="J75" s="69"/>
      <c r="K75" s="5">
        <f t="shared" si="2"/>
        <v>0</v>
      </c>
      <c r="L75" s="69"/>
      <c r="M75" s="69"/>
      <c r="N75" s="69"/>
      <c r="O75" s="100"/>
      <c r="P75" s="5">
        <f t="shared" si="40"/>
        <v>0</v>
      </c>
      <c r="Q75" s="102">
        <f t="shared" si="41"/>
        <v>0</v>
      </c>
      <c r="R75" s="4">
        <f t="shared" si="42"/>
        <v>0</v>
      </c>
      <c r="S75" s="4">
        <f t="shared" si="43"/>
        <v>0</v>
      </c>
      <c r="T75" s="4">
        <f t="shared" si="44"/>
        <v>1</v>
      </c>
      <c r="U75" s="55">
        <f t="shared" si="45"/>
        <v>1</v>
      </c>
    </row>
    <row r="76" spans="1:21" s="26" customFormat="1" ht="18.75" x14ac:dyDescent="0.3">
      <c r="A76" s="84" t="s">
        <v>212</v>
      </c>
      <c r="B76" s="69"/>
      <c r="C76" s="69"/>
      <c r="D76" s="69"/>
      <c r="E76" s="69"/>
      <c r="F76" s="82">
        <f t="shared" si="0"/>
        <v>0</v>
      </c>
      <c r="G76" s="69"/>
      <c r="H76" s="69"/>
      <c r="I76" s="69"/>
      <c r="J76" s="69"/>
      <c r="K76" s="5">
        <f t="shared" si="2"/>
        <v>0</v>
      </c>
      <c r="L76" s="69"/>
      <c r="M76" s="69"/>
      <c r="N76" s="69"/>
      <c r="O76" s="100"/>
      <c r="P76" s="5">
        <f t="shared" si="40"/>
        <v>0</v>
      </c>
      <c r="Q76" s="102">
        <f t="shared" si="41"/>
        <v>0</v>
      </c>
      <c r="R76" s="4">
        <f t="shared" si="42"/>
        <v>0</v>
      </c>
      <c r="S76" s="4">
        <f t="shared" si="43"/>
        <v>0</v>
      </c>
      <c r="T76" s="4">
        <f t="shared" si="44"/>
        <v>0</v>
      </c>
      <c r="U76" s="55">
        <f t="shared" si="45"/>
        <v>0</v>
      </c>
    </row>
    <row r="77" spans="1:21" s="26" customFormat="1" x14ac:dyDescent="0.25">
      <c r="A77" s="81" t="s">
        <v>377</v>
      </c>
      <c r="B77" s="69"/>
      <c r="C77" s="69"/>
      <c r="D77" s="69"/>
      <c r="E77" s="69"/>
      <c r="F77" s="82">
        <f t="shared" si="0"/>
        <v>0</v>
      </c>
      <c r="G77" s="69"/>
      <c r="H77" s="69"/>
      <c r="I77" s="69"/>
      <c r="J77" s="69"/>
      <c r="K77" s="5">
        <f t="shared" si="2"/>
        <v>0</v>
      </c>
      <c r="L77" s="69"/>
      <c r="M77" s="69"/>
      <c r="N77" s="69"/>
      <c r="O77" s="100"/>
      <c r="P77" s="5">
        <f t="shared" si="40"/>
        <v>0</v>
      </c>
      <c r="Q77" s="102">
        <f t="shared" si="41"/>
        <v>0</v>
      </c>
      <c r="R77" s="4">
        <f t="shared" si="42"/>
        <v>0</v>
      </c>
      <c r="S77" s="4">
        <f t="shared" si="43"/>
        <v>0</v>
      </c>
      <c r="T77" s="4">
        <f t="shared" si="44"/>
        <v>0</v>
      </c>
      <c r="U77" s="55">
        <f t="shared" si="45"/>
        <v>0</v>
      </c>
    </row>
    <row r="78" spans="1:21" s="26" customFormat="1" x14ac:dyDescent="0.25">
      <c r="A78" s="81" t="s">
        <v>481</v>
      </c>
      <c r="B78" s="69"/>
      <c r="C78" s="69"/>
      <c r="D78" s="69"/>
      <c r="E78" s="69">
        <v>1</v>
      </c>
      <c r="F78" s="82">
        <f t="shared" si="0"/>
        <v>1</v>
      </c>
      <c r="G78" s="69"/>
      <c r="H78" s="69"/>
      <c r="I78" s="69"/>
      <c r="J78" s="69"/>
      <c r="K78" s="5">
        <f t="shared" si="2"/>
        <v>0</v>
      </c>
      <c r="L78" s="69"/>
      <c r="M78" s="69"/>
      <c r="N78" s="69"/>
      <c r="O78" s="100">
        <f>1</f>
        <v>1</v>
      </c>
      <c r="P78" s="5">
        <f t="shared" si="40"/>
        <v>1</v>
      </c>
      <c r="Q78" s="102">
        <f t="shared" si="41"/>
        <v>0</v>
      </c>
      <c r="R78" s="4">
        <f t="shared" si="42"/>
        <v>0</v>
      </c>
      <c r="S78" s="4">
        <f t="shared" si="43"/>
        <v>0</v>
      </c>
      <c r="T78" s="4">
        <f t="shared" si="44"/>
        <v>0</v>
      </c>
      <c r="U78" s="55">
        <f t="shared" si="45"/>
        <v>0</v>
      </c>
    </row>
    <row r="79" spans="1:21" s="26" customFormat="1" x14ac:dyDescent="0.25">
      <c r="A79" s="81" t="s">
        <v>482</v>
      </c>
      <c r="B79" s="69"/>
      <c r="C79" s="69"/>
      <c r="D79" s="69"/>
      <c r="E79" s="69">
        <v>1</v>
      </c>
      <c r="F79" s="82">
        <f t="shared" si="0"/>
        <v>1</v>
      </c>
      <c r="G79" s="69"/>
      <c r="H79" s="69"/>
      <c r="I79" s="69"/>
      <c r="J79" s="69"/>
      <c r="K79" s="5">
        <f t="shared" si="2"/>
        <v>0</v>
      </c>
      <c r="L79" s="69"/>
      <c r="M79" s="69"/>
      <c r="N79" s="69"/>
      <c r="O79" s="100"/>
      <c r="P79" s="5">
        <f t="shared" si="40"/>
        <v>0</v>
      </c>
      <c r="Q79" s="102">
        <f t="shared" si="41"/>
        <v>0</v>
      </c>
      <c r="R79" s="4">
        <f t="shared" si="42"/>
        <v>0</v>
      </c>
      <c r="S79" s="4">
        <f t="shared" si="43"/>
        <v>0</v>
      </c>
      <c r="T79" s="4">
        <f t="shared" si="44"/>
        <v>1</v>
      </c>
      <c r="U79" s="55">
        <f t="shared" si="45"/>
        <v>1</v>
      </c>
    </row>
    <row r="80" spans="1:21" s="26" customFormat="1" x14ac:dyDescent="0.25">
      <c r="A80" s="81" t="s">
        <v>213</v>
      </c>
      <c r="B80" s="69"/>
      <c r="C80" s="69"/>
      <c r="D80" s="69"/>
      <c r="E80" s="69"/>
      <c r="F80" s="82">
        <f t="shared" si="0"/>
        <v>0</v>
      </c>
      <c r="G80" s="69"/>
      <c r="H80" s="69"/>
      <c r="I80" s="69"/>
      <c r="J80" s="69"/>
      <c r="K80" s="5">
        <f t="shared" si="2"/>
        <v>0</v>
      </c>
      <c r="L80" s="69"/>
      <c r="M80" s="69"/>
      <c r="N80" s="69"/>
      <c r="O80" s="100"/>
      <c r="P80" s="5">
        <f t="shared" si="40"/>
        <v>0</v>
      </c>
      <c r="Q80" s="102">
        <f t="shared" si="41"/>
        <v>0</v>
      </c>
      <c r="R80" s="4">
        <f t="shared" si="42"/>
        <v>0</v>
      </c>
      <c r="S80" s="4">
        <f t="shared" si="43"/>
        <v>0</v>
      </c>
      <c r="T80" s="4">
        <f t="shared" si="44"/>
        <v>0</v>
      </c>
      <c r="U80" s="55">
        <f t="shared" si="45"/>
        <v>0</v>
      </c>
    </row>
    <row r="81" spans="1:21" s="26" customFormat="1" x14ac:dyDescent="0.25">
      <c r="A81" s="81" t="s">
        <v>214</v>
      </c>
      <c r="B81" s="69"/>
      <c r="C81" s="69"/>
      <c r="D81" s="69"/>
      <c r="E81" s="69"/>
      <c r="F81" s="82">
        <f t="shared" si="0"/>
        <v>0</v>
      </c>
      <c r="G81" s="69"/>
      <c r="H81" s="69"/>
      <c r="I81" s="69"/>
      <c r="J81" s="69"/>
      <c r="K81" s="5">
        <f t="shared" si="2"/>
        <v>0</v>
      </c>
      <c r="L81" s="69"/>
      <c r="M81" s="69"/>
      <c r="N81" s="69"/>
      <c r="O81" s="100"/>
      <c r="P81" s="5">
        <f t="shared" si="40"/>
        <v>0</v>
      </c>
      <c r="Q81" s="102">
        <f t="shared" si="41"/>
        <v>0</v>
      </c>
      <c r="R81" s="4">
        <f t="shared" si="42"/>
        <v>0</v>
      </c>
      <c r="S81" s="4">
        <f t="shared" si="43"/>
        <v>0</v>
      </c>
      <c r="T81" s="4">
        <f t="shared" si="44"/>
        <v>0</v>
      </c>
      <c r="U81" s="55">
        <f t="shared" si="45"/>
        <v>0</v>
      </c>
    </row>
    <row r="82" spans="1:21" s="26" customFormat="1" x14ac:dyDescent="0.25">
      <c r="A82" s="81" t="s">
        <v>215</v>
      </c>
      <c r="B82" s="69"/>
      <c r="C82" s="69"/>
      <c r="D82" s="69"/>
      <c r="E82" s="69"/>
      <c r="F82" s="82">
        <f t="shared" si="0"/>
        <v>0</v>
      </c>
      <c r="G82" s="69"/>
      <c r="H82" s="69"/>
      <c r="I82" s="69"/>
      <c r="J82" s="69"/>
      <c r="K82" s="5">
        <f t="shared" si="2"/>
        <v>0</v>
      </c>
      <c r="L82" s="69"/>
      <c r="M82" s="69"/>
      <c r="N82" s="69"/>
      <c r="O82" s="100"/>
      <c r="P82" s="5">
        <f t="shared" si="40"/>
        <v>0</v>
      </c>
      <c r="Q82" s="102">
        <f t="shared" si="41"/>
        <v>0</v>
      </c>
      <c r="R82" s="4">
        <f t="shared" si="42"/>
        <v>0</v>
      </c>
      <c r="S82" s="4">
        <f t="shared" si="43"/>
        <v>0</v>
      </c>
      <c r="T82" s="4">
        <f t="shared" si="44"/>
        <v>0</v>
      </c>
      <c r="U82" s="55">
        <f t="shared" si="45"/>
        <v>0</v>
      </c>
    </row>
    <row r="83" spans="1:21" s="26" customFormat="1" ht="18.75" x14ac:dyDescent="0.3">
      <c r="A83" s="84" t="s">
        <v>473</v>
      </c>
      <c r="B83" s="69"/>
      <c r="C83" s="69"/>
      <c r="D83" s="69"/>
      <c r="E83" s="69"/>
      <c r="F83" s="82"/>
      <c r="G83" s="69"/>
      <c r="H83" s="69"/>
      <c r="I83" s="69"/>
      <c r="J83" s="69"/>
      <c r="K83" s="5"/>
      <c r="L83" s="69"/>
      <c r="M83" s="69"/>
      <c r="N83" s="69"/>
      <c r="O83" s="100"/>
      <c r="P83" s="5"/>
      <c r="Q83" s="102"/>
      <c r="R83" s="4"/>
      <c r="S83" s="4"/>
      <c r="T83" s="4"/>
      <c r="U83" s="55"/>
    </row>
    <row r="84" spans="1:21" s="26" customFormat="1" x14ac:dyDescent="0.25">
      <c r="A84" s="81" t="s">
        <v>474</v>
      </c>
      <c r="B84" s="69"/>
      <c r="C84" s="69"/>
      <c r="D84" s="69"/>
      <c r="E84" s="69">
        <v>1</v>
      </c>
      <c r="F84" s="82">
        <f t="shared" si="0"/>
        <v>1</v>
      </c>
      <c r="G84" s="69"/>
      <c r="H84" s="69"/>
      <c r="I84" s="69"/>
      <c r="J84" s="69"/>
      <c r="K84" s="5"/>
      <c r="L84" s="69"/>
      <c r="M84" s="69"/>
      <c r="N84" s="69"/>
      <c r="O84" s="100"/>
      <c r="P84" s="5"/>
      <c r="Q84" s="102"/>
      <c r="R84" s="4"/>
      <c r="S84" s="4"/>
      <c r="T84" s="4"/>
      <c r="U84" s="55"/>
    </row>
    <row r="85" spans="1:21" s="26" customFormat="1" ht="18.75" x14ac:dyDescent="0.3">
      <c r="A85" s="84" t="s">
        <v>216</v>
      </c>
      <c r="B85" s="69"/>
      <c r="C85" s="69"/>
      <c r="D85" s="69"/>
      <c r="E85" s="69"/>
      <c r="F85" s="82">
        <f t="shared" si="0"/>
        <v>0</v>
      </c>
      <c r="G85" s="69"/>
      <c r="H85" s="69"/>
      <c r="I85" s="69"/>
      <c r="J85" s="69"/>
      <c r="K85" s="5">
        <f t="shared" si="2"/>
        <v>0</v>
      </c>
      <c r="L85" s="69"/>
      <c r="M85" s="69"/>
      <c r="N85" s="69"/>
      <c r="O85" s="100"/>
      <c r="P85" s="5">
        <f t="shared" si="40"/>
        <v>0</v>
      </c>
      <c r="Q85" s="102">
        <f t="shared" si="41"/>
        <v>0</v>
      </c>
      <c r="R85" s="4">
        <f t="shared" si="42"/>
        <v>0</v>
      </c>
      <c r="S85" s="4">
        <f t="shared" si="43"/>
        <v>0</v>
      </c>
      <c r="T85" s="4">
        <f t="shared" si="44"/>
        <v>0</v>
      </c>
      <c r="U85" s="55">
        <f t="shared" si="45"/>
        <v>0</v>
      </c>
    </row>
    <row r="86" spans="1:21" s="26" customFormat="1" x14ac:dyDescent="0.25">
      <c r="A86" s="81" t="s">
        <v>217</v>
      </c>
      <c r="B86" s="69"/>
      <c r="C86" s="69"/>
      <c r="D86" s="69"/>
      <c r="E86" s="69"/>
      <c r="F86" s="82">
        <f t="shared" si="0"/>
        <v>0</v>
      </c>
      <c r="G86" s="69"/>
      <c r="H86" s="69"/>
      <c r="I86" s="69"/>
      <c r="J86" s="69"/>
      <c r="K86" s="5">
        <f t="shared" si="2"/>
        <v>0</v>
      </c>
      <c r="L86" s="69"/>
      <c r="M86" s="69"/>
      <c r="N86" s="69"/>
      <c r="O86" s="100"/>
      <c r="P86" s="5">
        <f t="shared" si="40"/>
        <v>0</v>
      </c>
      <c r="Q86" s="102">
        <f t="shared" si="41"/>
        <v>0</v>
      </c>
      <c r="R86" s="4">
        <f t="shared" si="42"/>
        <v>0</v>
      </c>
      <c r="S86" s="4">
        <f t="shared" si="43"/>
        <v>0</v>
      </c>
      <c r="T86" s="4">
        <f t="shared" si="44"/>
        <v>0</v>
      </c>
      <c r="U86" s="55">
        <f t="shared" si="45"/>
        <v>0</v>
      </c>
    </row>
    <row r="87" spans="1:21" s="26" customFormat="1" ht="19.5" customHeight="1" x14ac:dyDescent="0.25">
      <c r="A87" s="81" t="s">
        <v>218</v>
      </c>
      <c r="B87" s="69"/>
      <c r="C87" s="69"/>
      <c r="D87" s="69"/>
      <c r="E87" s="69"/>
      <c r="F87" s="82">
        <f t="shared" si="0"/>
        <v>0</v>
      </c>
      <c r="G87" s="69"/>
      <c r="H87" s="69"/>
      <c r="I87" s="69"/>
      <c r="J87" s="69"/>
      <c r="K87" s="5">
        <f t="shared" si="2"/>
        <v>0</v>
      </c>
      <c r="L87" s="69"/>
      <c r="M87" s="69"/>
      <c r="N87" s="69"/>
      <c r="O87" s="100"/>
      <c r="P87" s="5">
        <f t="shared" si="40"/>
        <v>0</v>
      </c>
      <c r="Q87" s="102">
        <f t="shared" si="41"/>
        <v>0</v>
      </c>
      <c r="R87" s="4">
        <f t="shared" si="42"/>
        <v>0</v>
      </c>
      <c r="S87" s="4">
        <f t="shared" si="43"/>
        <v>0</v>
      </c>
      <c r="T87" s="4">
        <f t="shared" si="44"/>
        <v>0</v>
      </c>
      <c r="U87" s="55">
        <f t="shared" si="45"/>
        <v>0</v>
      </c>
    </row>
    <row r="88" spans="1:21" s="26" customFormat="1" ht="18.75" x14ac:dyDescent="0.3">
      <c r="A88" s="84" t="s">
        <v>490</v>
      </c>
      <c r="B88" s="69"/>
      <c r="C88" s="69"/>
      <c r="D88" s="69"/>
      <c r="E88" s="69"/>
      <c r="F88" s="82"/>
      <c r="G88" s="69"/>
      <c r="H88" s="69"/>
      <c r="I88" s="69"/>
      <c r="J88" s="69"/>
      <c r="K88" s="5"/>
      <c r="L88" s="69"/>
      <c r="M88" s="69"/>
      <c r="N88" s="69"/>
      <c r="O88" s="100"/>
      <c r="P88" s="5">
        <f t="shared" si="40"/>
        <v>0</v>
      </c>
      <c r="Q88" s="102">
        <f t="shared" si="41"/>
        <v>0</v>
      </c>
      <c r="R88" s="4">
        <f t="shared" si="42"/>
        <v>0</v>
      </c>
      <c r="S88" s="4">
        <f t="shared" si="43"/>
        <v>0</v>
      </c>
      <c r="T88" s="4">
        <f t="shared" si="44"/>
        <v>0</v>
      </c>
      <c r="U88" s="55">
        <f t="shared" si="45"/>
        <v>0</v>
      </c>
    </row>
    <row r="89" spans="1:21" s="26" customFormat="1" ht="19.5" customHeight="1" x14ac:dyDescent="0.25">
      <c r="A89" s="81" t="s">
        <v>491</v>
      </c>
      <c r="B89" s="69"/>
      <c r="C89" s="69"/>
      <c r="D89" s="69"/>
      <c r="E89" s="69">
        <v>20</v>
      </c>
      <c r="F89" s="82">
        <f t="shared" si="0"/>
        <v>20</v>
      </c>
      <c r="G89" s="69"/>
      <c r="H89" s="69"/>
      <c r="I89" s="69"/>
      <c r="J89" s="69"/>
      <c r="K89" s="5">
        <f t="shared" si="2"/>
        <v>0</v>
      </c>
      <c r="L89" s="69"/>
      <c r="M89" s="69"/>
      <c r="N89" s="69"/>
      <c r="O89" s="100">
        <f>10</f>
        <v>10</v>
      </c>
      <c r="P89" s="5">
        <f t="shared" si="40"/>
        <v>10</v>
      </c>
      <c r="Q89" s="102">
        <f t="shared" si="41"/>
        <v>0</v>
      </c>
      <c r="R89" s="4">
        <f t="shared" si="42"/>
        <v>0</v>
      </c>
      <c r="S89" s="4">
        <f t="shared" si="43"/>
        <v>0</v>
      </c>
      <c r="T89" s="4">
        <f t="shared" si="44"/>
        <v>10</v>
      </c>
      <c r="U89" s="55">
        <f t="shared" si="45"/>
        <v>10</v>
      </c>
    </row>
    <row r="90" spans="1:21" s="26" customFormat="1" ht="18.75" x14ac:dyDescent="0.3">
      <c r="A90" s="84" t="s">
        <v>219</v>
      </c>
      <c r="B90" s="69"/>
      <c r="C90" s="69"/>
      <c r="D90" s="69"/>
      <c r="E90" s="69"/>
      <c r="F90" s="82">
        <f t="shared" si="0"/>
        <v>0</v>
      </c>
      <c r="G90" s="69"/>
      <c r="H90" s="69"/>
      <c r="I90" s="69"/>
      <c r="J90" s="69"/>
      <c r="K90" s="5">
        <f t="shared" si="2"/>
        <v>0</v>
      </c>
      <c r="L90" s="69"/>
      <c r="M90" s="69"/>
      <c r="N90" s="69"/>
      <c r="O90" s="100"/>
      <c r="P90" s="5">
        <f t="shared" si="40"/>
        <v>0</v>
      </c>
      <c r="Q90" s="102">
        <f t="shared" si="41"/>
        <v>0</v>
      </c>
      <c r="R90" s="4">
        <f t="shared" si="42"/>
        <v>0</v>
      </c>
      <c r="S90" s="4">
        <f t="shared" si="43"/>
        <v>0</v>
      </c>
      <c r="T90" s="4">
        <f t="shared" si="44"/>
        <v>0</v>
      </c>
      <c r="U90" s="55">
        <f t="shared" si="45"/>
        <v>0</v>
      </c>
    </row>
    <row r="91" spans="1:21" s="26" customFormat="1" x14ac:dyDescent="0.25">
      <c r="A91" s="81" t="s">
        <v>220</v>
      </c>
      <c r="B91" s="69"/>
      <c r="C91" s="69"/>
      <c r="D91" s="69"/>
      <c r="E91" s="69"/>
      <c r="F91" s="82">
        <f t="shared" si="0"/>
        <v>0</v>
      </c>
      <c r="G91" s="69"/>
      <c r="H91" s="69"/>
      <c r="I91" s="69"/>
      <c r="J91" s="69"/>
      <c r="K91" s="5">
        <f t="shared" si="2"/>
        <v>0</v>
      </c>
      <c r="L91" s="69"/>
      <c r="M91" s="69"/>
      <c r="N91" s="69"/>
      <c r="O91" s="100"/>
      <c r="P91" s="5">
        <f t="shared" si="40"/>
        <v>0</v>
      </c>
      <c r="Q91" s="102">
        <f t="shared" si="41"/>
        <v>0</v>
      </c>
      <c r="R91" s="4">
        <f t="shared" si="42"/>
        <v>0</v>
      </c>
      <c r="S91" s="4">
        <f t="shared" si="43"/>
        <v>0</v>
      </c>
      <c r="T91" s="4">
        <f t="shared" si="44"/>
        <v>0</v>
      </c>
      <c r="U91" s="55">
        <f t="shared" si="45"/>
        <v>0</v>
      </c>
    </row>
    <row r="92" spans="1:21" s="26" customFormat="1" x14ac:dyDescent="0.25">
      <c r="A92" s="81" t="s">
        <v>221</v>
      </c>
      <c r="B92" s="69"/>
      <c r="C92" s="69"/>
      <c r="D92" s="69"/>
      <c r="E92" s="69"/>
      <c r="F92" s="82">
        <f t="shared" si="0"/>
        <v>0</v>
      </c>
      <c r="G92" s="69"/>
      <c r="H92" s="69"/>
      <c r="I92" s="69"/>
      <c r="J92" s="69"/>
      <c r="K92" s="5">
        <f t="shared" si="2"/>
        <v>0</v>
      </c>
      <c r="L92" s="69"/>
      <c r="M92" s="69"/>
      <c r="N92" s="69"/>
      <c r="O92" s="100"/>
      <c r="P92" s="5">
        <f t="shared" si="40"/>
        <v>0</v>
      </c>
      <c r="Q92" s="102">
        <f t="shared" si="41"/>
        <v>0</v>
      </c>
      <c r="R92" s="4">
        <f t="shared" si="42"/>
        <v>0</v>
      </c>
      <c r="S92" s="4">
        <f t="shared" si="43"/>
        <v>0</v>
      </c>
      <c r="T92" s="4">
        <f t="shared" si="44"/>
        <v>0</v>
      </c>
      <c r="U92" s="55">
        <f t="shared" si="45"/>
        <v>0</v>
      </c>
    </row>
    <row r="93" spans="1:21" s="26" customFormat="1" x14ac:dyDescent="0.25">
      <c r="A93" s="81" t="s">
        <v>679</v>
      </c>
      <c r="B93" s="69"/>
      <c r="C93" s="69"/>
      <c r="D93" s="69"/>
      <c r="E93" s="69">
        <v>1</v>
      </c>
      <c r="F93" s="82">
        <f t="shared" si="0"/>
        <v>1</v>
      </c>
      <c r="G93" s="69"/>
      <c r="H93" s="69"/>
      <c r="I93" s="69"/>
      <c r="J93" s="69"/>
      <c r="K93" s="5">
        <f t="shared" si="2"/>
        <v>0</v>
      </c>
      <c r="L93" s="69"/>
      <c r="M93" s="69"/>
      <c r="N93" s="69"/>
      <c r="O93" s="100"/>
      <c r="P93" s="5">
        <f t="shared" si="40"/>
        <v>0</v>
      </c>
      <c r="Q93" s="102">
        <f t="shared" si="41"/>
        <v>0</v>
      </c>
      <c r="R93" s="4">
        <f t="shared" si="42"/>
        <v>0</v>
      </c>
      <c r="S93" s="4">
        <f t="shared" si="43"/>
        <v>0</v>
      </c>
      <c r="T93" s="4">
        <f t="shared" si="44"/>
        <v>1</v>
      </c>
      <c r="U93" s="55">
        <f t="shared" si="45"/>
        <v>1</v>
      </c>
    </row>
    <row r="94" spans="1:21" s="26" customFormat="1" ht="18.75" x14ac:dyDescent="0.3">
      <c r="A94" s="84" t="s">
        <v>222</v>
      </c>
      <c r="B94" s="69"/>
      <c r="C94" s="69"/>
      <c r="D94" s="69"/>
      <c r="E94" s="69"/>
      <c r="F94" s="82">
        <f t="shared" si="0"/>
        <v>0</v>
      </c>
      <c r="G94" s="69"/>
      <c r="H94" s="69"/>
      <c r="I94" s="69"/>
      <c r="J94" s="69"/>
      <c r="K94" s="5">
        <f t="shared" si="2"/>
        <v>0</v>
      </c>
      <c r="L94" s="69"/>
      <c r="M94" s="69"/>
      <c r="N94" s="69"/>
      <c r="O94" s="100"/>
      <c r="P94" s="5">
        <f t="shared" si="40"/>
        <v>0</v>
      </c>
      <c r="Q94" s="102">
        <f t="shared" si="41"/>
        <v>0</v>
      </c>
      <c r="R94" s="4">
        <f t="shared" si="42"/>
        <v>0</v>
      </c>
      <c r="S94" s="4">
        <f t="shared" si="43"/>
        <v>0</v>
      </c>
      <c r="T94" s="4">
        <f t="shared" si="44"/>
        <v>0</v>
      </c>
      <c r="U94" s="55">
        <f t="shared" si="45"/>
        <v>0</v>
      </c>
    </row>
    <row r="95" spans="1:21" s="26" customFormat="1" x14ac:dyDescent="0.25">
      <c r="A95" s="81" t="s">
        <v>223</v>
      </c>
      <c r="B95" s="69"/>
      <c r="C95" s="69"/>
      <c r="D95" s="69"/>
      <c r="E95" s="69"/>
      <c r="F95" s="82">
        <f t="shared" si="0"/>
        <v>0</v>
      </c>
      <c r="G95" s="69"/>
      <c r="H95" s="69"/>
      <c r="I95" s="69"/>
      <c r="J95" s="69"/>
      <c r="K95" s="5">
        <f t="shared" si="2"/>
        <v>0</v>
      </c>
      <c r="L95" s="69"/>
      <c r="M95" s="69"/>
      <c r="N95" s="69"/>
      <c r="O95" s="100"/>
      <c r="P95" s="5">
        <f t="shared" si="40"/>
        <v>0</v>
      </c>
      <c r="Q95" s="102">
        <f t="shared" si="41"/>
        <v>0</v>
      </c>
      <c r="R95" s="4">
        <f t="shared" si="42"/>
        <v>0</v>
      </c>
      <c r="S95" s="4">
        <f t="shared" si="43"/>
        <v>0</v>
      </c>
      <c r="T95" s="4">
        <f t="shared" si="44"/>
        <v>0</v>
      </c>
      <c r="U95" s="55">
        <f t="shared" si="45"/>
        <v>0</v>
      </c>
    </row>
    <row r="96" spans="1:21" s="26" customFormat="1" x14ac:dyDescent="0.25">
      <c r="A96" s="81" t="s">
        <v>224</v>
      </c>
      <c r="B96" s="69"/>
      <c r="C96" s="69"/>
      <c r="D96" s="69"/>
      <c r="E96" s="69"/>
      <c r="F96" s="82">
        <f t="shared" si="0"/>
        <v>0</v>
      </c>
      <c r="G96" s="69"/>
      <c r="H96" s="69"/>
      <c r="I96" s="69"/>
      <c r="J96" s="69"/>
      <c r="K96" s="5">
        <f t="shared" si="2"/>
        <v>0</v>
      </c>
      <c r="L96" s="69"/>
      <c r="M96" s="69"/>
      <c r="N96" s="69"/>
      <c r="O96" s="100"/>
      <c r="P96" s="5">
        <f t="shared" si="40"/>
        <v>0</v>
      </c>
      <c r="Q96" s="102">
        <f t="shared" si="41"/>
        <v>0</v>
      </c>
      <c r="R96" s="4">
        <f t="shared" si="42"/>
        <v>0</v>
      </c>
      <c r="S96" s="4">
        <f t="shared" si="43"/>
        <v>0</v>
      </c>
      <c r="T96" s="4">
        <f t="shared" si="44"/>
        <v>0</v>
      </c>
      <c r="U96" s="55">
        <f t="shared" si="45"/>
        <v>0</v>
      </c>
    </row>
    <row r="97" spans="1:21" s="26" customFormat="1" ht="18.75" x14ac:dyDescent="0.3">
      <c r="A97" s="84" t="s">
        <v>225</v>
      </c>
      <c r="B97" s="69"/>
      <c r="C97" s="69"/>
      <c r="D97" s="69"/>
      <c r="E97" s="69"/>
      <c r="F97" s="82">
        <f t="shared" si="0"/>
        <v>0</v>
      </c>
      <c r="G97" s="69"/>
      <c r="H97" s="69"/>
      <c r="I97" s="69"/>
      <c r="J97" s="69"/>
      <c r="K97" s="5">
        <f t="shared" si="2"/>
        <v>0</v>
      </c>
      <c r="L97" s="69"/>
      <c r="M97" s="69"/>
      <c r="N97" s="69"/>
      <c r="O97" s="100"/>
      <c r="P97" s="5">
        <f t="shared" si="40"/>
        <v>0</v>
      </c>
      <c r="Q97" s="102">
        <f t="shared" si="41"/>
        <v>0</v>
      </c>
      <c r="R97" s="4">
        <f t="shared" si="42"/>
        <v>0</v>
      </c>
      <c r="S97" s="4">
        <f t="shared" si="43"/>
        <v>0</v>
      </c>
      <c r="T97" s="4">
        <f t="shared" si="44"/>
        <v>0</v>
      </c>
      <c r="U97" s="55">
        <f t="shared" si="45"/>
        <v>0</v>
      </c>
    </row>
    <row r="98" spans="1:21" s="26" customFormat="1" x14ac:dyDescent="0.25">
      <c r="A98" s="81" t="s">
        <v>226</v>
      </c>
      <c r="B98" s="69"/>
      <c r="C98" s="69"/>
      <c r="D98" s="69"/>
      <c r="E98" s="69">
        <v>29</v>
      </c>
      <c r="F98" s="82">
        <f t="shared" si="0"/>
        <v>29</v>
      </c>
      <c r="G98" s="69"/>
      <c r="H98" s="69"/>
      <c r="I98" s="69"/>
      <c r="J98" s="69">
        <f>37</f>
        <v>37</v>
      </c>
      <c r="K98" s="5">
        <f t="shared" si="2"/>
        <v>37</v>
      </c>
      <c r="L98" s="69"/>
      <c r="M98" s="69"/>
      <c r="N98" s="69"/>
      <c r="O98" s="100">
        <f>1+1+6+4+1+2+2+2+1+6+1+2+1+1+1+6+2+2+1+1+3+1+3+1+1+1+1+4+2+2+1+1+1</f>
        <v>66</v>
      </c>
      <c r="P98" s="5">
        <f t="shared" si="40"/>
        <v>66</v>
      </c>
      <c r="Q98" s="102">
        <f t="shared" si="41"/>
        <v>0</v>
      </c>
      <c r="R98" s="4">
        <f t="shared" si="42"/>
        <v>0</v>
      </c>
      <c r="S98" s="4">
        <f t="shared" si="43"/>
        <v>0</v>
      </c>
      <c r="T98" s="4">
        <f t="shared" si="44"/>
        <v>0</v>
      </c>
      <c r="U98" s="55">
        <f t="shared" si="45"/>
        <v>0</v>
      </c>
    </row>
    <row r="99" spans="1:21" s="26" customFormat="1" x14ac:dyDescent="0.25">
      <c r="A99" s="81" t="s">
        <v>227</v>
      </c>
      <c r="B99" s="69"/>
      <c r="C99" s="69"/>
      <c r="D99" s="69"/>
      <c r="E99" s="69"/>
      <c r="F99" s="82">
        <f t="shared" si="0"/>
        <v>0</v>
      </c>
      <c r="G99" s="69"/>
      <c r="H99" s="69"/>
      <c r="I99" s="69"/>
      <c r="J99" s="69"/>
      <c r="K99" s="5">
        <f t="shared" si="2"/>
        <v>0</v>
      </c>
      <c r="L99" s="69"/>
      <c r="M99" s="69"/>
      <c r="N99" s="69"/>
      <c r="O99" s="100"/>
      <c r="P99" s="5">
        <f t="shared" si="40"/>
        <v>0</v>
      </c>
      <c r="Q99" s="102">
        <f t="shared" si="41"/>
        <v>0</v>
      </c>
      <c r="R99" s="4">
        <f t="shared" si="42"/>
        <v>0</v>
      </c>
      <c r="S99" s="4">
        <f t="shared" si="43"/>
        <v>0</v>
      </c>
      <c r="T99" s="4">
        <f t="shared" si="44"/>
        <v>0</v>
      </c>
      <c r="U99" s="55">
        <f t="shared" si="45"/>
        <v>0</v>
      </c>
    </row>
    <row r="100" spans="1:21" s="26" customFormat="1" ht="18.75" x14ac:dyDescent="0.3">
      <c r="A100" s="84" t="s">
        <v>524</v>
      </c>
      <c r="B100" s="69"/>
      <c r="C100" s="69"/>
      <c r="D100" s="69"/>
      <c r="E100" s="69"/>
      <c r="F100" s="82">
        <f t="shared" si="0"/>
        <v>0</v>
      </c>
      <c r="G100" s="69"/>
      <c r="H100" s="69"/>
      <c r="I100" s="69"/>
      <c r="J100" s="69"/>
      <c r="K100" s="5">
        <f t="shared" si="2"/>
        <v>0</v>
      </c>
      <c r="L100" s="69"/>
      <c r="M100" s="69"/>
      <c r="N100" s="69"/>
      <c r="O100" s="100"/>
      <c r="P100" s="5">
        <f t="shared" ref="P100:P101" si="46">L100+M100+N100+O100</f>
        <v>0</v>
      </c>
      <c r="Q100" s="102">
        <f t="shared" ref="Q100:Q101" si="47">B100+G100-L100</f>
        <v>0</v>
      </c>
      <c r="R100" s="4">
        <f t="shared" ref="R100:R101" si="48">C100+H100-M100</f>
        <v>0</v>
      </c>
      <c r="S100" s="4">
        <f t="shared" ref="S100:S101" si="49">D100+I100-N100</f>
        <v>0</v>
      </c>
      <c r="T100" s="4">
        <f t="shared" ref="T100:T101" si="50">E100+J100-O100</f>
        <v>0</v>
      </c>
      <c r="U100" s="55">
        <f t="shared" ref="U100:U101" si="51">F100+K100-P100</f>
        <v>0</v>
      </c>
    </row>
    <row r="101" spans="1:21" s="26" customFormat="1" x14ac:dyDescent="0.25">
      <c r="A101" s="81" t="s">
        <v>525</v>
      </c>
      <c r="B101" s="69"/>
      <c r="C101" s="69"/>
      <c r="D101" s="69"/>
      <c r="E101" s="69">
        <v>11</v>
      </c>
      <c r="F101" s="82">
        <f t="shared" si="0"/>
        <v>11</v>
      </c>
      <c r="G101" s="69"/>
      <c r="H101" s="69"/>
      <c r="I101" s="69"/>
      <c r="J101" s="69"/>
      <c r="K101" s="5">
        <f t="shared" si="2"/>
        <v>0</v>
      </c>
      <c r="L101" s="69"/>
      <c r="M101" s="69"/>
      <c r="N101" s="69"/>
      <c r="O101" s="100"/>
      <c r="P101" s="5">
        <f t="shared" si="46"/>
        <v>0</v>
      </c>
      <c r="Q101" s="102">
        <f t="shared" si="47"/>
        <v>0</v>
      </c>
      <c r="R101" s="4">
        <f t="shared" si="48"/>
        <v>0</v>
      </c>
      <c r="S101" s="4">
        <f t="shared" si="49"/>
        <v>0</v>
      </c>
      <c r="T101" s="4">
        <f t="shared" si="50"/>
        <v>11</v>
      </c>
      <c r="U101" s="55">
        <f t="shared" si="51"/>
        <v>11</v>
      </c>
    </row>
    <row r="102" spans="1:21" s="26" customFormat="1" ht="18.75" x14ac:dyDescent="0.3">
      <c r="A102" s="84" t="s">
        <v>483</v>
      </c>
      <c r="B102" s="69"/>
      <c r="C102" s="69"/>
      <c r="D102" s="69"/>
      <c r="E102" s="69"/>
      <c r="F102" s="82">
        <f t="shared" si="0"/>
        <v>0</v>
      </c>
      <c r="G102" s="69"/>
      <c r="H102" s="69"/>
      <c r="I102" s="69"/>
      <c r="J102" s="69"/>
      <c r="K102" s="5">
        <f t="shared" si="2"/>
        <v>0</v>
      </c>
      <c r="L102" s="69"/>
      <c r="M102" s="69"/>
      <c r="N102" s="69"/>
      <c r="O102" s="100"/>
      <c r="P102" s="5">
        <f t="shared" si="40"/>
        <v>0</v>
      </c>
      <c r="Q102" s="102">
        <f t="shared" si="41"/>
        <v>0</v>
      </c>
      <c r="R102" s="4">
        <f t="shared" si="42"/>
        <v>0</v>
      </c>
      <c r="S102" s="4">
        <f t="shared" si="43"/>
        <v>0</v>
      </c>
      <c r="T102" s="4">
        <f t="shared" si="44"/>
        <v>0</v>
      </c>
      <c r="U102" s="55">
        <f t="shared" si="45"/>
        <v>0</v>
      </c>
    </row>
    <row r="103" spans="1:21" s="26" customFormat="1" x14ac:dyDescent="0.25">
      <c r="A103" s="81" t="s">
        <v>484</v>
      </c>
      <c r="B103" s="69"/>
      <c r="C103" s="69"/>
      <c r="D103" s="69"/>
      <c r="E103" s="69">
        <v>1</v>
      </c>
      <c r="F103" s="82">
        <f t="shared" si="0"/>
        <v>1</v>
      </c>
      <c r="G103" s="69"/>
      <c r="H103" s="69"/>
      <c r="I103" s="69"/>
      <c r="J103" s="69"/>
      <c r="K103" s="5">
        <f t="shared" si="2"/>
        <v>0</v>
      </c>
      <c r="L103" s="69"/>
      <c r="M103" s="69"/>
      <c r="N103" s="69"/>
      <c r="O103" s="100"/>
      <c r="P103" s="5">
        <f t="shared" si="40"/>
        <v>0</v>
      </c>
      <c r="Q103" s="102">
        <f t="shared" si="41"/>
        <v>0</v>
      </c>
      <c r="R103" s="4">
        <f t="shared" si="42"/>
        <v>0</v>
      </c>
      <c r="S103" s="4">
        <f t="shared" si="43"/>
        <v>0</v>
      </c>
      <c r="T103" s="4">
        <f t="shared" si="44"/>
        <v>1</v>
      </c>
      <c r="U103" s="55">
        <f t="shared" si="45"/>
        <v>1</v>
      </c>
    </row>
    <row r="104" spans="1:21" s="26" customFormat="1" x14ac:dyDescent="0.25">
      <c r="A104" s="81" t="s">
        <v>485</v>
      </c>
      <c r="B104" s="69"/>
      <c r="C104" s="69"/>
      <c r="D104" s="69"/>
      <c r="E104" s="69">
        <v>3</v>
      </c>
      <c r="F104" s="82">
        <f t="shared" si="0"/>
        <v>3</v>
      </c>
      <c r="G104" s="69"/>
      <c r="H104" s="69"/>
      <c r="I104" s="69"/>
      <c r="J104" s="69"/>
      <c r="K104" s="5">
        <f t="shared" si="2"/>
        <v>0</v>
      </c>
      <c r="L104" s="69"/>
      <c r="M104" s="69"/>
      <c r="N104" s="69"/>
      <c r="O104" s="100"/>
      <c r="P104" s="5">
        <f t="shared" si="40"/>
        <v>0</v>
      </c>
      <c r="Q104" s="102">
        <f t="shared" si="41"/>
        <v>0</v>
      </c>
      <c r="R104" s="4">
        <f t="shared" si="42"/>
        <v>0</v>
      </c>
      <c r="S104" s="4">
        <f t="shared" si="43"/>
        <v>0</v>
      </c>
      <c r="T104" s="4">
        <f t="shared" si="44"/>
        <v>3</v>
      </c>
      <c r="U104" s="55">
        <f t="shared" si="45"/>
        <v>3</v>
      </c>
    </row>
    <row r="105" spans="1:21" s="26" customFormat="1" x14ac:dyDescent="0.25">
      <c r="A105" s="81" t="s">
        <v>486</v>
      </c>
      <c r="B105" s="69"/>
      <c r="C105" s="69"/>
      <c r="D105" s="69"/>
      <c r="E105" s="69">
        <v>1</v>
      </c>
      <c r="F105" s="82">
        <f t="shared" si="0"/>
        <v>1</v>
      </c>
      <c r="G105" s="69"/>
      <c r="H105" s="69"/>
      <c r="I105" s="69"/>
      <c r="J105" s="69"/>
      <c r="K105" s="5">
        <f t="shared" si="2"/>
        <v>0</v>
      </c>
      <c r="L105" s="69"/>
      <c r="M105" s="69"/>
      <c r="N105" s="69"/>
      <c r="O105" s="100"/>
      <c r="P105" s="5">
        <f t="shared" si="40"/>
        <v>0</v>
      </c>
      <c r="Q105" s="102">
        <f t="shared" si="41"/>
        <v>0</v>
      </c>
      <c r="R105" s="4">
        <f t="shared" si="42"/>
        <v>0</v>
      </c>
      <c r="S105" s="4">
        <f t="shared" si="43"/>
        <v>0</v>
      </c>
      <c r="T105" s="4">
        <f t="shared" si="44"/>
        <v>1</v>
      </c>
      <c r="U105" s="55">
        <f t="shared" si="45"/>
        <v>1</v>
      </c>
    </row>
    <row r="106" spans="1:21" s="26" customFormat="1" x14ac:dyDescent="0.25">
      <c r="A106" s="81" t="s">
        <v>487</v>
      </c>
      <c r="B106" s="69"/>
      <c r="C106" s="69"/>
      <c r="D106" s="69"/>
      <c r="E106" s="69">
        <v>2</v>
      </c>
      <c r="F106" s="82">
        <f t="shared" si="0"/>
        <v>2</v>
      </c>
      <c r="G106" s="69"/>
      <c r="H106" s="69"/>
      <c r="I106" s="69"/>
      <c r="J106" s="69"/>
      <c r="K106" s="5">
        <f t="shared" si="2"/>
        <v>0</v>
      </c>
      <c r="L106" s="69"/>
      <c r="M106" s="69"/>
      <c r="N106" s="69"/>
      <c r="O106" s="100"/>
      <c r="P106" s="5">
        <f t="shared" si="40"/>
        <v>0</v>
      </c>
      <c r="Q106" s="102">
        <f t="shared" si="41"/>
        <v>0</v>
      </c>
      <c r="R106" s="4">
        <f t="shared" si="42"/>
        <v>0</v>
      </c>
      <c r="S106" s="4">
        <f t="shared" si="43"/>
        <v>0</v>
      </c>
      <c r="T106" s="4">
        <f t="shared" si="44"/>
        <v>2</v>
      </c>
      <c r="U106" s="55">
        <f t="shared" si="45"/>
        <v>2</v>
      </c>
    </row>
    <row r="107" spans="1:21" s="26" customFormat="1" x14ac:dyDescent="0.25">
      <c r="A107" s="81" t="s">
        <v>488</v>
      </c>
      <c r="B107" s="69"/>
      <c r="C107" s="69"/>
      <c r="D107" s="69"/>
      <c r="E107" s="69">
        <v>2</v>
      </c>
      <c r="F107" s="82">
        <f t="shared" si="0"/>
        <v>2</v>
      </c>
      <c r="G107" s="69"/>
      <c r="H107" s="69"/>
      <c r="I107" s="69"/>
      <c r="J107" s="69"/>
      <c r="K107" s="5">
        <f t="shared" si="2"/>
        <v>0</v>
      </c>
      <c r="L107" s="69"/>
      <c r="M107" s="69"/>
      <c r="N107" s="69"/>
      <c r="O107" s="100"/>
      <c r="P107" s="5">
        <f t="shared" si="40"/>
        <v>0</v>
      </c>
      <c r="Q107" s="102">
        <f t="shared" si="41"/>
        <v>0</v>
      </c>
      <c r="R107" s="4">
        <f t="shared" si="42"/>
        <v>0</v>
      </c>
      <c r="S107" s="4">
        <f t="shared" si="43"/>
        <v>0</v>
      </c>
      <c r="T107" s="4">
        <f t="shared" si="44"/>
        <v>2</v>
      </c>
      <c r="U107" s="55">
        <f t="shared" si="45"/>
        <v>2</v>
      </c>
    </row>
    <row r="108" spans="1:21" s="26" customFormat="1" x14ac:dyDescent="0.25">
      <c r="A108" s="81" t="s">
        <v>489</v>
      </c>
      <c r="B108" s="69"/>
      <c r="C108" s="69"/>
      <c r="D108" s="69"/>
      <c r="E108" s="69">
        <v>1</v>
      </c>
      <c r="F108" s="82">
        <f t="shared" si="0"/>
        <v>1</v>
      </c>
      <c r="G108" s="69"/>
      <c r="H108" s="69"/>
      <c r="I108" s="69"/>
      <c r="J108" s="69"/>
      <c r="K108" s="5">
        <f t="shared" si="2"/>
        <v>0</v>
      </c>
      <c r="L108" s="69"/>
      <c r="M108" s="69"/>
      <c r="N108" s="69"/>
      <c r="O108" s="100"/>
      <c r="P108" s="5">
        <f t="shared" ref="P108" si="52">L108+M108+N108+O108</f>
        <v>0</v>
      </c>
      <c r="Q108" s="102">
        <f t="shared" ref="Q108" si="53">B108+G108-L108</f>
        <v>0</v>
      </c>
      <c r="R108" s="4">
        <f t="shared" ref="R108" si="54">C108+H108-M108</f>
        <v>0</v>
      </c>
      <c r="S108" s="4">
        <f t="shared" ref="S108" si="55">D108+I108-N108</f>
        <v>0</v>
      </c>
      <c r="T108" s="4">
        <f t="shared" ref="T108" si="56">E108+J108-O108</f>
        <v>1</v>
      </c>
      <c r="U108" s="55">
        <f t="shared" ref="U108" si="57">F108+K108-P108</f>
        <v>1</v>
      </c>
    </row>
    <row r="109" spans="1:21" s="26" customFormat="1" x14ac:dyDescent="0.25">
      <c r="A109" s="81" t="s">
        <v>229</v>
      </c>
      <c r="B109" s="69"/>
      <c r="C109" s="69"/>
      <c r="D109" s="69"/>
      <c r="E109" s="69"/>
      <c r="F109" s="82">
        <f t="shared" si="0"/>
        <v>0</v>
      </c>
      <c r="G109" s="69"/>
      <c r="H109" s="69"/>
      <c r="I109" s="69"/>
      <c r="J109" s="69"/>
      <c r="K109" s="5">
        <f t="shared" si="2"/>
        <v>0</v>
      </c>
      <c r="L109" s="69"/>
      <c r="M109" s="69"/>
      <c r="N109" s="69"/>
      <c r="O109" s="100"/>
      <c r="P109" s="5">
        <f t="shared" si="40"/>
        <v>0</v>
      </c>
      <c r="Q109" s="102">
        <f t="shared" si="41"/>
        <v>0</v>
      </c>
      <c r="R109" s="4">
        <f t="shared" si="42"/>
        <v>0</v>
      </c>
      <c r="S109" s="4">
        <f t="shared" si="43"/>
        <v>0</v>
      </c>
      <c r="T109" s="4">
        <f t="shared" si="44"/>
        <v>0</v>
      </c>
      <c r="U109" s="55">
        <f t="shared" si="45"/>
        <v>0</v>
      </c>
    </row>
    <row r="110" spans="1:21" s="26" customFormat="1" x14ac:dyDescent="0.25">
      <c r="A110" s="81" t="s">
        <v>230</v>
      </c>
      <c r="B110" s="69"/>
      <c r="C110" s="69"/>
      <c r="D110" s="69"/>
      <c r="E110" s="69"/>
      <c r="F110" s="82">
        <f t="shared" si="0"/>
        <v>0</v>
      </c>
      <c r="G110" s="69"/>
      <c r="H110" s="69"/>
      <c r="I110" s="69"/>
      <c r="J110" s="69"/>
      <c r="K110" s="5">
        <f t="shared" si="2"/>
        <v>0</v>
      </c>
      <c r="L110" s="69"/>
      <c r="M110" s="69"/>
      <c r="N110" s="69"/>
      <c r="O110" s="100"/>
      <c r="P110" s="5">
        <f t="shared" si="40"/>
        <v>0</v>
      </c>
      <c r="Q110" s="102">
        <f t="shared" si="41"/>
        <v>0</v>
      </c>
      <c r="R110" s="4">
        <f t="shared" si="42"/>
        <v>0</v>
      </c>
      <c r="S110" s="4">
        <f t="shared" si="43"/>
        <v>0</v>
      </c>
      <c r="T110" s="4">
        <f t="shared" si="44"/>
        <v>0</v>
      </c>
      <c r="U110" s="55">
        <f t="shared" si="45"/>
        <v>0</v>
      </c>
    </row>
    <row r="111" spans="1:21" s="26" customFormat="1" x14ac:dyDescent="0.25">
      <c r="A111" s="81" t="s">
        <v>231</v>
      </c>
      <c r="B111" s="69"/>
      <c r="C111" s="69"/>
      <c r="D111" s="69"/>
      <c r="E111" s="69"/>
      <c r="F111" s="82">
        <f t="shared" si="0"/>
        <v>0</v>
      </c>
      <c r="G111" s="69"/>
      <c r="H111" s="69"/>
      <c r="I111" s="69"/>
      <c r="J111" s="69"/>
      <c r="K111" s="5">
        <f t="shared" si="2"/>
        <v>0</v>
      </c>
      <c r="L111" s="69"/>
      <c r="M111" s="69"/>
      <c r="N111" s="69"/>
      <c r="O111" s="100"/>
      <c r="P111" s="5">
        <f t="shared" si="40"/>
        <v>0</v>
      </c>
      <c r="Q111" s="102">
        <f t="shared" si="41"/>
        <v>0</v>
      </c>
      <c r="R111" s="4">
        <f t="shared" si="42"/>
        <v>0</v>
      </c>
      <c r="S111" s="4">
        <f t="shared" si="43"/>
        <v>0</v>
      </c>
      <c r="T111" s="4">
        <f t="shared" si="44"/>
        <v>0</v>
      </c>
      <c r="U111" s="55">
        <f t="shared" si="45"/>
        <v>0</v>
      </c>
    </row>
    <row r="112" spans="1:21" s="26" customFormat="1" ht="21" x14ac:dyDescent="0.35">
      <c r="A112" s="85" t="s">
        <v>228</v>
      </c>
      <c r="B112" s="69"/>
      <c r="C112" s="69"/>
      <c r="D112" s="69"/>
      <c r="E112" s="69"/>
      <c r="F112" s="82"/>
      <c r="G112" s="69"/>
      <c r="H112" s="69"/>
      <c r="I112" s="69"/>
      <c r="J112" s="69"/>
      <c r="K112" s="5"/>
      <c r="L112" s="69"/>
      <c r="M112" s="69"/>
      <c r="N112" s="69"/>
      <c r="O112" s="100"/>
      <c r="P112" s="5"/>
      <c r="Q112" s="102"/>
      <c r="R112" s="4"/>
      <c r="S112" s="4"/>
      <c r="T112" s="4"/>
      <c r="U112" s="55"/>
    </row>
    <row r="113" spans="1:21" s="26" customFormat="1" ht="15.75" x14ac:dyDescent="0.25">
      <c r="A113" s="83" t="s">
        <v>234</v>
      </c>
      <c r="B113" s="69"/>
      <c r="C113" s="69"/>
      <c r="D113" s="69"/>
      <c r="E113" s="69"/>
      <c r="F113" s="82"/>
      <c r="G113" s="69"/>
      <c r="H113" s="69"/>
      <c r="I113" s="69"/>
      <c r="J113" s="69"/>
      <c r="K113" s="5"/>
      <c r="L113" s="69"/>
      <c r="M113" s="69"/>
      <c r="N113" s="69"/>
      <c r="O113" s="100"/>
      <c r="P113" s="5"/>
      <c r="Q113" s="102"/>
      <c r="R113" s="4"/>
      <c r="S113" s="4"/>
      <c r="T113" s="4"/>
      <c r="U113" s="55"/>
    </row>
    <row r="114" spans="1:21" s="26" customFormat="1" x14ac:dyDescent="0.25">
      <c r="A114" s="81" t="s">
        <v>681</v>
      </c>
      <c r="B114" s="69"/>
      <c r="C114" s="69"/>
      <c r="D114" s="69"/>
      <c r="E114" s="69">
        <f>33+9</f>
        <v>42</v>
      </c>
      <c r="F114" s="82">
        <f t="shared" si="0"/>
        <v>42</v>
      </c>
      <c r="G114" s="69"/>
      <c r="H114" s="69"/>
      <c r="I114" s="69"/>
      <c r="J114" s="69"/>
      <c r="K114" s="5">
        <f t="shared" si="2"/>
        <v>0</v>
      </c>
      <c r="L114" s="69"/>
      <c r="M114" s="69"/>
      <c r="N114" s="69"/>
      <c r="O114" s="100">
        <f>6+1+1</f>
        <v>8</v>
      </c>
      <c r="P114" s="5">
        <f t="shared" si="40"/>
        <v>8</v>
      </c>
      <c r="Q114" s="102">
        <f t="shared" si="41"/>
        <v>0</v>
      </c>
      <c r="R114" s="4">
        <f t="shared" si="42"/>
        <v>0</v>
      </c>
      <c r="S114" s="4">
        <f t="shared" si="43"/>
        <v>0</v>
      </c>
      <c r="T114" s="4">
        <f t="shared" si="44"/>
        <v>34</v>
      </c>
      <c r="U114" s="55">
        <f t="shared" si="45"/>
        <v>34</v>
      </c>
    </row>
    <row r="115" spans="1:21" s="26" customFormat="1" x14ac:dyDescent="0.25">
      <c r="A115" s="81" t="s">
        <v>680</v>
      </c>
      <c r="B115" s="69"/>
      <c r="C115" s="69"/>
      <c r="D115" s="69"/>
      <c r="E115" s="69">
        <v>9</v>
      </c>
      <c r="F115" s="82">
        <f t="shared" si="0"/>
        <v>9</v>
      </c>
      <c r="G115" s="69"/>
      <c r="H115" s="69"/>
      <c r="I115" s="69"/>
      <c r="J115" s="69"/>
      <c r="K115" s="5">
        <f t="shared" si="2"/>
        <v>0</v>
      </c>
      <c r="L115" s="69"/>
      <c r="M115" s="69"/>
      <c r="N115" s="69"/>
      <c r="O115" s="100"/>
      <c r="P115" s="5">
        <f t="shared" si="40"/>
        <v>0</v>
      </c>
      <c r="Q115" s="102">
        <f t="shared" si="41"/>
        <v>0</v>
      </c>
      <c r="R115" s="4">
        <f t="shared" si="42"/>
        <v>0</v>
      </c>
      <c r="S115" s="4">
        <f t="shared" si="43"/>
        <v>0</v>
      </c>
      <c r="T115" s="4">
        <f t="shared" si="44"/>
        <v>9</v>
      </c>
      <c r="U115" s="55">
        <f t="shared" si="45"/>
        <v>9</v>
      </c>
    </row>
    <row r="116" spans="1:21" s="26" customFormat="1" x14ac:dyDescent="0.25">
      <c r="A116" s="81" t="s">
        <v>373</v>
      </c>
      <c r="B116" s="69"/>
      <c r="C116" s="69"/>
      <c r="D116" s="69"/>
      <c r="E116" s="69">
        <v>4</v>
      </c>
      <c r="F116" s="82">
        <f t="shared" si="0"/>
        <v>4</v>
      </c>
      <c r="G116" s="69"/>
      <c r="H116" s="69"/>
      <c r="I116" s="69"/>
      <c r="J116" s="69">
        <f>5</f>
        <v>5</v>
      </c>
      <c r="K116" s="5">
        <f t="shared" si="2"/>
        <v>5</v>
      </c>
      <c r="L116" s="69"/>
      <c r="M116" s="69"/>
      <c r="N116" s="69"/>
      <c r="O116" s="100">
        <f>3+1</f>
        <v>4</v>
      </c>
      <c r="P116" s="5">
        <f t="shared" si="40"/>
        <v>4</v>
      </c>
      <c r="Q116" s="102">
        <f t="shared" ref="Q116" si="58">B116+G116-L116</f>
        <v>0</v>
      </c>
      <c r="R116" s="4">
        <f t="shared" ref="R116" si="59">C116+H116-M116</f>
        <v>0</v>
      </c>
      <c r="S116" s="4">
        <f t="shared" ref="S116" si="60">D116+I116-N116</f>
        <v>0</v>
      </c>
      <c r="T116" s="4">
        <f t="shared" ref="T116" si="61">E116+J116-O116</f>
        <v>5</v>
      </c>
      <c r="U116" s="55">
        <f t="shared" ref="U116" si="62">F116+K116-P116</f>
        <v>5</v>
      </c>
    </row>
    <row r="117" spans="1:21" s="26" customFormat="1" x14ac:dyDescent="0.25">
      <c r="A117" s="81" t="s">
        <v>374</v>
      </c>
      <c r="B117" s="69"/>
      <c r="C117" s="69"/>
      <c r="D117" s="69"/>
      <c r="E117" s="69"/>
      <c r="F117" s="82">
        <f t="shared" si="0"/>
        <v>0</v>
      </c>
      <c r="G117" s="69"/>
      <c r="H117" s="69"/>
      <c r="I117" s="69"/>
      <c r="J117" s="69"/>
      <c r="K117" s="5">
        <f t="shared" si="2"/>
        <v>0</v>
      </c>
      <c r="L117" s="69"/>
      <c r="M117" s="69"/>
      <c r="N117" s="69"/>
      <c r="O117" s="100"/>
      <c r="P117" s="5">
        <f t="shared" ref="P117" si="63">L117+M117+N117+O117</f>
        <v>0</v>
      </c>
      <c r="Q117" s="102">
        <f t="shared" ref="Q117" si="64">B117+G117-L117</f>
        <v>0</v>
      </c>
      <c r="R117" s="4">
        <f t="shared" ref="R117" si="65">C117+H117-M117</f>
        <v>0</v>
      </c>
      <c r="S117" s="4">
        <f t="shared" ref="S117" si="66">D117+I117-N117</f>
        <v>0</v>
      </c>
      <c r="T117" s="4">
        <f t="shared" ref="T117" si="67">E117+J117-O117</f>
        <v>0</v>
      </c>
      <c r="U117" s="55">
        <f t="shared" ref="U117" si="68">F117+K117-P117</f>
        <v>0</v>
      </c>
    </row>
    <row r="118" spans="1:21" s="26" customFormat="1" x14ac:dyDescent="0.25">
      <c r="A118" s="81" t="s">
        <v>921</v>
      </c>
      <c r="B118" s="69"/>
      <c r="C118" s="69"/>
      <c r="D118" s="69"/>
      <c r="E118" s="69">
        <v>3</v>
      </c>
      <c r="F118" s="82">
        <f t="shared" ref="F118" si="69">B118+C118+D118+E118</f>
        <v>3</v>
      </c>
      <c r="G118" s="69"/>
      <c r="H118" s="69"/>
      <c r="I118" s="69"/>
      <c r="J118" s="69"/>
      <c r="K118" s="5">
        <f t="shared" ref="K118" si="70">G118+H118+I118+J118</f>
        <v>0</v>
      </c>
      <c r="L118" s="69"/>
      <c r="M118" s="69"/>
      <c r="N118" s="69"/>
      <c r="O118" s="100"/>
      <c r="P118" s="5">
        <f t="shared" ref="P118" si="71">L118+M118+N118+O118</f>
        <v>0</v>
      </c>
      <c r="Q118" s="102">
        <f t="shared" ref="Q118" si="72">B118+G118-L118</f>
        <v>0</v>
      </c>
      <c r="R118" s="4">
        <f t="shared" ref="R118" si="73">C118+H118-M118</f>
        <v>0</v>
      </c>
      <c r="S118" s="4">
        <f t="shared" ref="S118" si="74">D118+I118-N118</f>
        <v>0</v>
      </c>
      <c r="T118" s="4">
        <f t="shared" ref="T118" si="75">E118+J118-O118</f>
        <v>3</v>
      </c>
      <c r="U118" s="55">
        <f t="shared" ref="U118" si="76">F118+K118-P118</f>
        <v>3</v>
      </c>
    </row>
    <row r="119" spans="1:21" s="26" customFormat="1" x14ac:dyDescent="0.25">
      <c r="A119" s="81" t="s">
        <v>375</v>
      </c>
      <c r="B119" s="69"/>
      <c r="C119" s="69"/>
      <c r="D119" s="69"/>
      <c r="E119" s="69"/>
      <c r="F119" s="82">
        <f t="shared" si="0"/>
        <v>0</v>
      </c>
      <c r="G119" s="69"/>
      <c r="H119" s="69"/>
      <c r="I119" s="69"/>
      <c r="J119" s="69"/>
      <c r="K119" s="5">
        <f t="shared" si="2"/>
        <v>0</v>
      </c>
      <c r="L119" s="69"/>
      <c r="M119" s="69"/>
      <c r="N119" s="69"/>
      <c r="O119" s="100"/>
      <c r="P119" s="5">
        <f t="shared" ref="P119" si="77">L119+M119+N119+O119</f>
        <v>0</v>
      </c>
      <c r="Q119" s="102">
        <f t="shared" ref="Q119" si="78">B119+G119-L119</f>
        <v>0</v>
      </c>
      <c r="R119" s="4">
        <f t="shared" ref="R119" si="79">C119+H119-M119</f>
        <v>0</v>
      </c>
      <c r="S119" s="4">
        <f t="shared" ref="S119" si="80">D119+I119-N119</f>
        <v>0</v>
      </c>
      <c r="T119" s="4">
        <f t="shared" ref="T119" si="81">E119+J119-O119</f>
        <v>0</v>
      </c>
      <c r="U119" s="55">
        <f t="shared" ref="U119" si="82">F119+K119-P119</f>
        <v>0</v>
      </c>
    </row>
    <row r="120" spans="1:21" s="26" customFormat="1" ht="15.75" x14ac:dyDescent="0.25">
      <c r="A120" s="83" t="s">
        <v>370</v>
      </c>
      <c r="B120" s="69"/>
      <c r="C120" s="69"/>
      <c r="D120" s="69"/>
      <c r="E120" s="69"/>
      <c r="F120" s="82"/>
      <c r="G120" s="69"/>
      <c r="H120" s="69"/>
      <c r="I120" s="69"/>
      <c r="J120" s="69"/>
      <c r="K120" s="5"/>
      <c r="L120" s="69"/>
      <c r="M120" s="69"/>
      <c r="N120" s="69"/>
      <c r="O120" s="100"/>
      <c r="P120" s="5"/>
      <c r="Q120" s="102"/>
      <c r="R120" s="4"/>
      <c r="S120" s="4"/>
      <c r="T120" s="4"/>
      <c r="U120" s="55"/>
    </row>
    <row r="121" spans="1:21" s="26" customFormat="1" x14ac:dyDescent="0.25">
      <c r="A121" s="81" t="s">
        <v>371</v>
      </c>
      <c r="B121" s="69"/>
      <c r="C121" s="69"/>
      <c r="D121" s="69"/>
      <c r="E121" s="69"/>
      <c r="F121" s="82">
        <f t="shared" si="0"/>
        <v>0</v>
      </c>
      <c r="G121" s="69"/>
      <c r="H121" s="69"/>
      <c r="I121" s="69"/>
      <c r="J121" s="69"/>
      <c r="K121" s="5">
        <f t="shared" si="2"/>
        <v>0</v>
      </c>
      <c r="L121" s="69"/>
      <c r="M121" s="69"/>
      <c r="N121" s="69"/>
      <c r="O121" s="100"/>
      <c r="P121" s="5">
        <f t="shared" si="40"/>
        <v>0</v>
      </c>
      <c r="Q121" s="102">
        <f t="shared" si="41"/>
        <v>0</v>
      </c>
      <c r="R121" s="4">
        <f t="shared" si="42"/>
        <v>0</v>
      </c>
      <c r="S121" s="4">
        <f t="shared" si="43"/>
        <v>0</v>
      </c>
      <c r="T121" s="4">
        <f t="shared" si="44"/>
        <v>0</v>
      </c>
      <c r="U121" s="55">
        <f t="shared" si="45"/>
        <v>0</v>
      </c>
    </row>
    <row r="122" spans="1:21" s="26" customFormat="1" x14ac:dyDescent="0.25">
      <c r="A122" s="81" t="s">
        <v>372</v>
      </c>
      <c r="B122" s="69"/>
      <c r="C122" s="69"/>
      <c r="D122" s="69"/>
      <c r="E122" s="69">
        <v>7</v>
      </c>
      <c r="F122" s="82">
        <f t="shared" si="0"/>
        <v>7</v>
      </c>
      <c r="G122" s="69"/>
      <c r="H122" s="69"/>
      <c r="I122" s="69"/>
      <c r="J122" s="69"/>
      <c r="K122" s="5">
        <f t="shared" si="2"/>
        <v>0</v>
      </c>
      <c r="L122" s="69"/>
      <c r="M122" s="69"/>
      <c r="N122" s="69"/>
      <c r="O122" s="100">
        <f>1+3+1</f>
        <v>5</v>
      </c>
      <c r="P122" s="5">
        <f t="shared" si="40"/>
        <v>5</v>
      </c>
      <c r="Q122" s="102">
        <f t="shared" si="41"/>
        <v>0</v>
      </c>
      <c r="R122" s="4">
        <f t="shared" si="42"/>
        <v>0</v>
      </c>
      <c r="S122" s="4">
        <f t="shared" si="43"/>
        <v>0</v>
      </c>
      <c r="T122" s="4">
        <f t="shared" si="44"/>
        <v>2</v>
      </c>
      <c r="U122" s="55">
        <f t="shared" si="45"/>
        <v>2</v>
      </c>
    </row>
    <row r="123" spans="1:21" s="26" customFormat="1" x14ac:dyDescent="0.25">
      <c r="A123" s="81" t="s">
        <v>684</v>
      </c>
      <c r="B123" s="69"/>
      <c r="C123" s="69"/>
      <c r="D123" s="69"/>
      <c r="E123" s="69">
        <v>4</v>
      </c>
      <c r="F123" s="82">
        <f t="shared" si="0"/>
        <v>4</v>
      </c>
      <c r="G123" s="69"/>
      <c r="H123" s="69"/>
      <c r="I123" s="69"/>
      <c r="J123" s="69"/>
      <c r="K123" s="5">
        <f t="shared" si="2"/>
        <v>0</v>
      </c>
      <c r="L123" s="69"/>
      <c r="M123" s="69"/>
      <c r="N123" s="69"/>
      <c r="O123" s="100">
        <f>1+1+1</f>
        <v>3</v>
      </c>
      <c r="P123" s="5">
        <f t="shared" si="40"/>
        <v>3</v>
      </c>
      <c r="Q123" s="102">
        <f t="shared" si="41"/>
        <v>0</v>
      </c>
      <c r="R123" s="4">
        <f t="shared" si="42"/>
        <v>0</v>
      </c>
      <c r="S123" s="4">
        <f t="shared" si="43"/>
        <v>0</v>
      </c>
      <c r="T123" s="4">
        <f t="shared" si="44"/>
        <v>1</v>
      </c>
      <c r="U123" s="55">
        <f t="shared" si="45"/>
        <v>1</v>
      </c>
    </row>
    <row r="124" spans="1:21" s="26" customFormat="1" x14ac:dyDescent="0.25">
      <c r="A124" s="81" t="s">
        <v>686</v>
      </c>
      <c r="B124" s="69"/>
      <c r="C124" s="69"/>
      <c r="D124" s="69"/>
      <c r="E124" s="69">
        <v>1</v>
      </c>
      <c r="F124" s="82">
        <f t="shared" si="0"/>
        <v>1</v>
      </c>
      <c r="G124" s="69"/>
      <c r="H124" s="69"/>
      <c r="I124" s="69"/>
      <c r="J124" s="69"/>
      <c r="K124" s="5">
        <f t="shared" si="2"/>
        <v>0</v>
      </c>
      <c r="L124" s="69"/>
      <c r="M124" s="69"/>
      <c r="N124" s="69"/>
      <c r="O124" s="100">
        <f>1</f>
        <v>1</v>
      </c>
      <c r="P124" s="5">
        <f t="shared" ref="P124:P125" si="83">L124+M124+N124+O124</f>
        <v>1</v>
      </c>
      <c r="Q124" s="102">
        <f t="shared" ref="Q124" si="84">B124+G124-L124</f>
        <v>0</v>
      </c>
      <c r="R124" s="4">
        <f t="shared" ref="R124" si="85">C124+H124-M124</f>
        <v>0</v>
      </c>
      <c r="S124" s="4">
        <f t="shared" ref="S124" si="86">D124+I124-N124</f>
        <v>0</v>
      </c>
      <c r="T124" s="4">
        <f t="shared" ref="T124" si="87">E124+J124-O124</f>
        <v>0</v>
      </c>
      <c r="U124" s="55">
        <f t="shared" ref="U124" si="88">F124+K124-P124</f>
        <v>0</v>
      </c>
    </row>
    <row r="125" spans="1:21" s="26" customFormat="1" x14ac:dyDescent="0.25">
      <c r="A125" s="81" t="s">
        <v>385</v>
      </c>
      <c r="B125" s="69"/>
      <c r="C125" s="69"/>
      <c r="D125" s="69"/>
      <c r="E125" s="69"/>
      <c r="F125" s="82">
        <f t="shared" si="0"/>
        <v>0</v>
      </c>
      <c r="G125" s="69"/>
      <c r="H125" s="69"/>
      <c r="I125" s="69"/>
      <c r="J125" s="69"/>
      <c r="K125" s="5">
        <f t="shared" si="2"/>
        <v>0</v>
      </c>
      <c r="L125" s="69"/>
      <c r="M125" s="69"/>
      <c r="N125" s="69"/>
      <c r="O125" s="100"/>
      <c r="P125" s="5">
        <f t="shared" si="83"/>
        <v>0</v>
      </c>
      <c r="Q125" s="102">
        <f t="shared" ref="Q125" si="89">B125+G125-L125</f>
        <v>0</v>
      </c>
      <c r="R125" s="4">
        <f t="shared" ref="R125" si="90">C125+H125-M125</f>
        <v>0</v>
      </c>
      <c r="S125" s="4">
        <f t="shared" ref="S125" si="91">D125+I125-N125</f>
        <v>0</v>
      </c>
      <c r="T125" s="4">
        <f t="shared" ref="T125" si="92">E125+J125-O125</f>
        <v>0</v>
      </c>
      <c r="U125" s="55">
        <f t="shared" ref="U125" si="93">F125+K125-P125</f>
        <v>0</v>
      </c>
    </row>
    <row r="126" spans="1:21" s="26" customFormat="1" x14ac:dyDescent="0.25">
      <c r="A126" s="81" t="s">
        <v>920</v>
      </c>
      <c r="B126" s="69"/>
      <c r="C126" s="69"/>
      <c r="D126" s="69"/>
      <c r="E126" s="69">
        <v>1</v>
      </c>
      <c r="F126" s="82">
        <f t="shared" si="0"/>
        <v>1</v>
      </c>
      <c r="G126" s="69"/>
      <c r="H126" s="69"/>
      <c r="I126" s="69"/>
      <c r="J126" s="69"/>
      <c r="K126" s="5">
        <f t="shared" si="2"/>
        <v>0</v>
      </c>
      <c r="L126" s="69"/>
      <c r="M126" s="69"/>
      <c r="N126" s="69"/>
      <c r="O126" s="100"/>
      <c r="P126" s="5">
        <f t="shared" ref="P126" si="94">L126+M126+N126+O126</f>
        <v>0</v>
      </c>
      <c r="Q126" s="102">
        <f t="shared" ref="Q126" si="95">B126+G126-L126</f>
        <v>0</v>
      </c>
      <c r="R126" s="4">
        <f t="shared" ref="R126" si="96">C126+H126-M126</f>
        <v>0</v>
      </c>
      <c r="S126" s="4">
        <f t="shared" ref="S126" si="97">D126+I126-N126</f>
        <v>0</v>
      </c>
      <c r="T126" s="4">
        <f t="shared" ref="T126" si="98">E126+J126-O126</f>
        <v>1</v>
      </c>
      <c r="U126" s="55">
        <f t="shared" ref="U126" si="99">F126+K126-P126</f>
        <v>1</v>
      </c>
    </row>
    <row r="127" spans="1:21" s="26" customFormat="1" x14ac:dyDescent="0.25">
      <c r="A127" s="81" t="s">
        <v>386</v>
      </c>
      <c r="B127" s="69"/>
      <c r="C127" s="69"/>
      <c r="D127" s="69"/>
      <c r="E127" s="69"/>
      <c r="F127" s="82">
        <f t="shared" si="0"/>
        <v>0</v>
      </c>
      <c r="G127" s="69"/>
      <c r="H127" s="69"/>
      <c r="I127" s="69"/>
      <c r="J127" s="69"/>
      <c r="K127" s="5">
        <f t="shared" si="2"/>
        <v>0</v>
      </c>
      <c r="L127" s="69"/>
      <c r="M127" s="69"/>
      <c r="N127" s="69"/>
      <c r="O127" s="100"/>
      <c r="P127" s="5">
        <f t="shared" ref="P127" si="100">L127+M127+N127+O127</f>
        <v>0</v>
      </c>
      <c r="Q127" s="102">
        <f t="shared" ref="Q127" si="101">B127+G127-L127</f>
        <v>0</v>
      </c>
      <c r="R127" s="4">
        <f t="shared" ref="R127" si="102">C127+H127-M127</f>
        <v>0</v>
      </c>
      <c r="S127" s="4">
        <f t="shared" ref="S127" si="103">D127+I127-N127</f>
        <v>0</v>
      </c>
      <c r="T127" s="4">
        <f t="shared" ref="T127" si="104">E127+J127-O127</f>
        <v>0</v>
      </c>
      <c r="U127" s="55">
        <f t="shared" ref="U127" si="105">F127+K127-P127</f>
        <v>0</v>
      </c>
    </row>
    <row r="128" spans="1:21" s="26" customFormat="1" x14ac:dyDescent="0.25">
      <c r="A128" s="81" t="s">
        <v>685</v>
      </c>
      <c r="B128" s="69"/>
      <c r="C128" s="69"/>
      <c r="D128" s="69"/>
      <c r="E128" s="69">
        <v>7</v>
      </c>
      <c r="F128" s="82">
        <f t="shared" si="0"/>
        <v>7</v>
      </c>
      <c r="G128" s="69"/>
      <c r="H128" s="69"/>
      <c r="I128" s="69"/>
      <c r="J128" s="69">
        <f>3</f>
        <v>3</v>
      </c>
      <c r="K128" s="5">
        <f t="shared" si="2"/>
        <v>3</v>
      </c>
      <c r="L128" s="69"/>
      <c r="M128" s="69"/>
      <c r="N128" s="69"/>
      <c r="O128" s="100">
        <f>3+2+2+2</f>
        <v>9</v>
      </c>
      <c r="P128" s="5">
        <f t="shared" si="40"/>
        <v>9</v>
      </c>
      <c r="Q128" s="102">
        <f t="shared" si="41"/>
        <v>0</v>
      </c>
      <c r="R128" s="4">
        <f t="shared" si="42"/>
        <v>0</v>
      </c>
      <c r="S128" s="4">
        <f t="shared" si="43"/>
        <v>0</v>
      </c>
      <c r="T128" s="4">
        <f t="shared" si="44"/>
        <v>1</v>
      </c>
      <c r="U128" s="55">
        <f t="shared" si="45"/>
        <v>1</v>
      </c>
    </row>
    <row r="129" spans="1:21" s="26" customFormat="1" ht="15.75" x14ac:dyDescent="0.25">
      <c r="A129" s="83" t="s">
        <v>232</v>
      </c>
      <c r="B129" s="69"/>
      <c r="C129" s="69"/>
      <c r="D129" s="69"/>
      <c r="E129" s="69"/>
      <c r="F129" s="82"/>
      <c r="G129" s="69"/>
      <c r="H129" s="69"/>
      <c r="I129" s="69"/>
      <c r="J129" s="69"/>
      <c r="K129" s="5"/>
      <c r="L129" s="69"/>
      <c r="M129" s="69"/>
      <c r="N129" s="69"/>
      <c r="O129" s="100"/>
      <c r="P129" s="5">
        <f t="shared" si="40"/>
        <v>0</v>
      </c>
      <c r="Q129" s="102">
        <f t="shared" si="41"/>
        <v>0</v>
      </c>
      <c r="R129" s="4">
        <f t="shared" si="42"/>
        <v>0</v>
      </c>
      <c r="S129" s="4">
        <f t="shared" si="43"/>
        <v>0</v>
      </c>
      <c r="T129" s="4">
        <f t="shared" si="44"/>
        <v>0</v>
      </c>
      <c r="U129" s="55">
        <f t="shared" si="45"/>
        <v>0</v>
      </c>
    </row>
    <row r="130" spans="1:21" s="26" customFormat="1" x14ac:dyDescent="0.25">
      <c r="A130" s="81" t="s">
        <v>687</v>
      </c>
      <c r="B130" s="69"/>
      <c r="C130" s="69"/>
      <c r="D130" s="69"/>
      <c r="E130" s="69">
        <v>1</v>
      </c>
      <c r="F130" s="82">
        <f t="shared" si="0"/>
        <v>1</v>
      </c>
      <c r="G130" s="69"/>
      <c r="H130" s="69"/>
      <c r="I130" s="69"/>
      <c r="J130" s="69"/>
      <c r="K130" s="5">
        <f t="shared" si="2"/>
        <v>0</v>
      </c>
      <c r="L130" s="69"/>
      <c r="M130" s="69"/>
      <c r="N130" s="69"/>
      <c r="O130" s="100"/>
      <c r="P130" s="5">
        <f t="shared" si="40"/>
        <v>0</v>
      </c>
      <c r="Q130" s="102">
        <f t="shared" si="41"/>
        <v>0</v>
      </c>
      <c r="R130" s="4">
        <f t="shared" si="42"/>
        <v>0</v>
      </c>
      <c r="S130" s="4">
        <f t="shared" si="43"/>
        <v>0</v>
      </c>
      <c r="T130" s="4">
        <f t="shared" si="44"/>
        <v>1</v>
      </c>
      <c r="U130" s="55">
        <f t="shared" si="45"/>
        <v>1</v>
      </c>
    </row>
    <row r="131" spans="1:21" s="26" customFormat="1" ht="18.75" x14ac:dyDescent="0.3">
      <c r="A131" s="84" t="s">
        <v>688</v>
      </c>
      <c r="B131" s="69"/>
      <c r="C131" s="69"/>
      <c r="D131" s="69"/>
      <c r="E131" s="69"/>
      <c r="F131" s="82"/>
      <c r="G131" s="69"/>
      <c r="H131" s="69"/>
      <c r="I131" s="69"/>
      <c r="J131" s="69"/>
      <c r="K131" s="5"/>
      <c r="L131" s="69"/>
      <c r="M131" s="69"/>
      <c r="N131" s="69"/>
      <c r="O131" s="100"/>
      <c r="P131" s="5"/>
      <c r="Q131" s="102"/>
      <c r="R131" s="4"/>
      <c r="S131" s="4"/>
      <c r="T131" s="4"/>
      <c r="U131" s="55"/>
    </row>
    <row r="132" spans="1:21" s="26" customFormat="1" x14ac:dyDescent="0.25">
      <c r="A132" s="81" t="s">
        <v>689</v>
      </c>
      <c r="B132" s="69"/>
      <c r="C132" s="69"/>
      <c r="D132" s="69"/>
      <c r="E132" s="69">
        <v>77</v>
      </c>
      <c r="F132" s="82">
        <f t="shared" si="0"/>
        <v>77</v>
      </c>
      <c r="G132" s="69"/>
      <c r="H132" s="69"/>
      <c r="I132" s="69"/>
      <c r="J132" s="69"/>
      <c r="K132" s="5">
        <f t="shared" si="2"/>
        <v>0</v>
      </c>
      <c r="L132" s="69"/>
      <c r="M132" s="69"/>
      <c r="N132" s="69"/>
      <c r="O132" s="100">
        <f>1+4+3+1+5+5+1+5+1+2+6+3+5+1+1+7+2+1+2+5+2+2+6</f>
        <v>71</v>
      </c>
      <c r="P132" s="5">
        <f t="shared" ref="P132" si="106">L132+M132+N132+O132</f>
        <v>71</v>
      </c>
      <c r="Q132" s="102">
        <f t="shared" ref="Q132" si="107">B132+G132-L132</f>
        <v>0</v>
      </c>
      <c r="R132" s="4">
        <f t="shared" ref="R132" si="108">C132+H132-M132</f>
        <v>0</v>
      </c>
      <c r="S132" s="4">
        <f t="shared" ref="S132" si="109">D132+I132-N132</f>
        <v>0</v>
      </c>
      <c r="T132" s="4">
        <f t="shared" ref="T132" si="110">E132+J132-O132</f>
        <v>6</v>
      </c>
      <c r="U132" s="55">
        <f t="shared" ref="U132" si="111">F132+K132-P132</f>
        <v>6</v>
      </c>
    </row>
    <row r="133" spans="1:21" s="26" customFormat="1" x14ac:dyDescent="0.25">
      <c r="A133" s="81" t="s">
        <v>690</v>
      </c>
      <c r="B133" s="69"/>
      <c r="C133" s="69"/>
      <c r="D133" s="69"/>
      <c r="E133" s="69"/>
      <c r="F133" s="82">
        <f t="shared" si="0"/>
        <v>0</v>
      </c>
      <c r="G133" s="69"/>
      <c r="H133" s="69"/>
      <c r="I133" s="69"/>
      <c r="J133" s="69"/>
      <c r="K133" s="82">
        <f t="shared" si="2"/>
        <v>0</v>
      </c>
      <c r="L133" s="69"/>
      <c r="M133" s="69"/>
      <c r="N133" s="69"/>
      <c r="O133" s="100"/>
      <c r="P133" s="5">
        <f t="shared" ref="P133:P141" si="112">L133+M133+N133+O133</f>
        <v>0</v>
      </c>
      <c r="Q133" s="102">
        <f t="shared" ref="Q133:Q141" si="113">B133+G133-L133</f>
        <v>0</v>
      </c>
      <c r="R133" s="4">
        <f t="shared" ref="R133:R141" si="114">C133+H133-M133</f>
        <v>0</v>
      </c>
      <c r="S133" s="4">
        <f t="shared" ref="S133:S141" si="115">D133+I133-N133</f>
        <v>0</v>
      </c>
      <c r="T133" s="4">
        <f t="shared" ref="T133:T141" si="116">E133+J133-O133</f>
        <v>0</v>
      </c>
      <c r="U133" s="55">
        <f t="shared" ref="U133:U141" si="117">F133+K133-P133</f>
        <v>0</v>
      </c>
    </row>
    <row r="134" spans="1:21" s="26" customFormat="1" x14ac:dyDescent="0.25">
      <c r="A134" s="81" t="s">
        <v>743</v>
      </c>
      <c r="B134" s="69"/>
      <c r="C134" s="69"/>
      <c r="D134" s="69"/>
      <c r="E134" s="69">
        <v>66</v>
      </c>
      <c r="F134" s="82">
        <f t="shared" si="0"/>
        <v>66</v>
      </c>
      <c r="G134" s="69"/>
      <c r="H134" s="69"/>
      <c r="I134" s="69"/>
      <c r="J134" s="69"/>
      <c r="K134" s="82">
        <f t="shared" si="2"/>
        <v>0</v>
      </c>
      <c r="L134" s="69"/>
      <c r="M134" s="69"/>
      <c r="N134" s="69"/>
      <c r="O134" s="100"/>
      <c r="P134" s="5">
        <f t="shared" ref="P134:P135" si="118">L134+M134+N134+O134</f>
        <v>0</v>
      </c>
      <c r="Q134" s="102">
        <f t="shared" ref="Q134:Q135" si="119">B134+G134-L134</f>
        <v>0</v>
      </c>
      <c r="R134" s="4">
        <f t="shared" ref="R134:R135" si="120">C134+H134-M134</f>
        <v>0</v>
      </c>
      <c r="S134" s="4">
        <f t="shared" ref="S134:S135" si="121">D134+I134-N134</f>
        <v>0</v>
      </c>
      <c r="T134" s="4">
        <f t="shared" ref="T134:T135" si="122">E134+J134-O134</f>
        <v>66</v>
      </c>
      <c r="U134" s="55">
        <f t="shared" ref="U134:U135" si="123">F134+K134-P134</f>
        <v>66</v>
      </c>
    </row>
    <row r="135" spans="1:21" s="26" customFormat="1" x14ac:dyDescent="0.25">
      <c r="A135" s="81" t="s">
        <v>744</v>
      </c>
      <c r="B135" s="69"/>
      <c r="C135" s="69"/>
      <c r="D135" s="69"/>
      <c r="E135" s="69">
        <f>27+14</f>
        <v>41</v>
      </c>
      <c r="F135" s="82">
        <f t="shared" si="0"/>
        <v>41</v>
      </c>
      <c r="G135" s="69"/>
      <c r="H135" s="69"/>
      <c r="I135" s="69"/>
      <c r="J135" s="69"/>
      <c r="K135" s="82">
        <f t="shared" si="2"/>
        <v>0</v>
      </c>
      <c r="L135" s="69"/>
      <c r="M135" s="69"/>
      <c r="N135" s="69"/>
      <c r="O135" s="100"/>
      <c r="P135" s="5">
        <f t="shared" si="118"/>
        <v>0</v>
      </c>
      <c r="Q135" s="102">
        <f t="shared" si="119"/>
        <v>0</v>
      </c>
      <c r="R135" s="4">
        <f t="shared" si="120"/>
        <v>0</v>
      </c>
      <c r="S135" s="4">
        <f t="shared" si="121"/>
        <v>0</v>
      </c>
      <c r="T135" s="4">
        <f t="shared" si="122"/>
        <v>41</v>
      </c>
      <c r="U135" s="55">
        <f t="shared" si="123"/>
        <v>41</v>
      </c>
    </row>
    <row r="136" spans="1:21" s="26" customFormat="1" ht="18.75" x14ac:dyDescent="0.3">
      <c r="A136" s="84" t="s">
        <v>691</v>
      </c>
      <c r="B136" s="69"/>
      <c r="C136" s="69"/>
      <c r="D136" s="69"/>
      <c r="E136" s="69"/>
      <c r="F136" s="82"/>
      <c r="G136" s="69"/>
      <c r="H136" s="69"/>
      <c r="I136" s="69"/>
      <c r="J136" s="69"/>
      <c r="K136" s="5"/>
      <c r="L136" s="69"/>
      <c r="M136" s="69"/>
      <c r="N136" s="69"/>
      <c r="O136" s="100"/>
      <c r="P136" s="5"/>
      <c r="Q136" s="102"/>
      <c r="R136" s="4"/>
      <c r="S136" s="4"/>
      <c r="T136" s="4"/>
      <c r="U136" s="55"/>
    </row>
    <row r="137" spans="1:21" s="26" customFormat="1" x14ac:dyDescent="0.25">
      <c r="A137" s="81" t="s">
        <v>691</v>
      </c>
      <c r="B137" s="69"/>
      <c r="C137" s="69"/>
      <c r="D137" s="69"/>
      <c r="E137" s="69">
        <v>124</v>
      </c>
      <c r="F137" s="82">
        <f t="shared" si="0"/>
        <v>124</v>
      </c>
      <c r="G137" s="69"/>
      <c r="H137" s="69"/>
      <c r="I137" s="69"/>
      <c r="J137" s="69"/>
      <c r="K137" s="82">
        <f t="shared" si="2"/>
        <v>0</v>
      </c>
      <c r="L137" s="69"/>
      <c r="M137" s="69"/>
      <c r="N137" s="69"/>
      <c r="O137" s="100">
        <f>1</f>
        <v>1</v>
      </c>
      <c r="P137" s="5">
        <f t="shared" ref="P137" si="124">L137+M137+N137+O137</f>
        <v>1</v>
      </c>
      <c r="Q137" s="102">
        <f t="shared" ref="Q137" si="125">B137+G137-L137</f>
        <v>0</v>
      </c>
      <c r="R137" s="4">
        <f t="shared" ref="R137" si="126">C137+H137-M137</f>
        <v>0</v>
      </c>
      <c r="S137" s="4">
        <f t="shared" ref="S137" si="127">D137+I137-N137</f>
        <v>0</v>
      </c>
      <c r="T137" s="4">
        <f t="shared" ref="T137" si="128">E137+J137-O137</f>
        <v>123</v>
      </c>
      <c r="U137" s="55">
        <f t="shared" ref="U137" si="129">F137+K137-P137</f>
        <v>123</v>
      </c>
    </row>
    <row r="138" spans="1:21" s="26" customFormat="1" ht="18.75" x14ac:dyDescent="0.3">
      <c r="A138" s="84" t="s">
        <v>682</v>
      </c>
      <c r="B138" s="69"/>
      <c r="C138" s="69"/>
      <c r="D138" s="69"/>
      <c r="E138" s="69"/>
      <c r="F138" s="82"/>
      <c r="G138" s="69"/>
      <c r="H138" s="69"/>
      <c r="I138" s="69"/>
      <c r="J138" s="69"/>
      <c r="K138" s="5"/>
      <c r="L138" s="69"/>
      <c r="M138" s="69"/>
      <c r="N138" s="69"/>
      <c r="O138" s="100"/>
      <c r="P138" s="5"/>
      <c r="Q138" s="102"/>
      <c r="R138" s="4"/>
      <c r="S138" s="4"/>
      <c r="T138" s="4"/>
      <c r="U138" s="55"/>
    </row>
    <row r="139" spans="1:21" s="26" customFormat="1" x14ac:dyDescent="0.25">
      <c r="A139" s="81" t="s">
        <v>683</v>
      </c>
      <c r="B139" s="69"/>
      <c r="C139" s="69"/>
      <c r="D139" s="69"/>
      <c r="E139" s="69">
        <v>26</v>
      </c>
      <c r="F139" s="82">
        <f t="shared" si="0"/>
        <v>26</v>
      </c>
      <c r="G139" s="69"/>
      <c r="H139" s="69"/>
      <c r="I139" s="69"/>
      <c r="J139" s="69"/>
      <c r="K139" s="5">
        <f t="shared" si="2"/>
        <v>0</v>
      </c>
      <c r="L139" s="69"/>
      <c r="M139" s="69"/>
      <c r="N139" s="69"/>
      <c r="O139" s="100">
        <f>5+3+1+2+2+5+4+1+3</f>
        <v>26</v>
      </c>
      <c r="P139" s="5">
        <f t="shared" si="112"/>
        <v>26</v>
      </c>
      <c r="Q139" s="102">
        <f t="shared" si="113"/>
        <v>0</v>
      </c>
      <c r="R139" s="4">
        <f t="shared" si="114"/>
        <v>0</v>
      </c>
      <c r="S139" s="4">
        <f t="shared" si="115"/>
        <v>0</v>
      </c>
      <c r="T139" s="4">
        <f t="shared" si="116"/>
        <v>0</v>
      </c>
      <c r="U139" s="55">
        <f t="shared" si="117"/>
        <v>0</v>
      </c>
    </row>
    <row r="140" spans="1:21" s="26" customFormat="1" x14ac:dyDescent="0.25">
      <c r="A140" s="81" t="s">
        <v>702</v>
      </c>
      <c r="B140" s="69"/>
      <c r="C140" s="69"/>
      <c r="D140" s="69"/>
      <c r="E140" s="69">
        <v>15</v>
      </c>
      <c r="F140" s="82">
        <f t="shared" si="0"/>
        <v>15</v>
      </c>
      <c r="G140" s="69"/>
      <c r="H140" s="69"/>
      <c r="I140" s="69"/>
      <c r="J140" s="69"/>
      <c r="K140" s="5">
        <f t="shared" si="2"/>
        <v>0</v>
      </c>
      <c r="L140" s="69"/>
      <c r="M140" s="69"/>
      <c r="N140" s="69"/>
      <c r="O140" s="100">
        <f>2+1+3+1+1+1+2+1+1+1+1</f>
        <v>15</v>
      </c>
      <c r="P140" s="5">
        <f t="shared" ref="P140" si="130">L140+M140+N140+O140</f>
        <v>15</v>
      </c>
      <c r="Q140" s="102">
        <f t="shared" ref="Q140" si="131">B140+G140-L140</f>
        <v>0</v>
      </c>
      <c r="R140" s="4">
        <f t="shared" ref="R140" si="132">C140+H140-M140</f>
        <v>0</v>
      </c>
      <c r="S140" s="4">
        <f t="shared" ref="S140" si="133">D140+I140-N140</f>
        <v>0</v>
      </c>
      <c r="T140" s="4">
        <f t="shared" ref="T140" si="134">E140+J140-O140</f>
        <v>0</v>
      </c>
      <c r="U140" s="55">
        <f t="shared" ref="U140" si="135">F140+K140-P140</f>
        <v>0</v>
      </c>
    </row>
    <row r="141" spans="1:21" s="26" customFormat="1" ht="18.75" x14ac:dyDescent="0.3">
      <c r="A141" s="84" t="s">
        <v>676</v>
      </c>
      <c r="B141" s="69"/>
      <c r="C141" s="69"/>
      <c r="D141" s="69"/>
      <c r="E141" s="69"/>
      <c r="F141" s="82"/>
      <c r="G141" s="69"/>
      <c r="H141" s="69"/>
      <c r="I141" s="69"/>
      <c r="J141" s="69"/>
      <c r="K141" s="5">
        <f t="shared" si="2"/>
        <v>0</v>
      </c>
      <c r="L141" s="69"/>
      <c r="M141" s="69"/>
      <c r="N141" s="69"/>
      <c r="O141" s="100"/>
      <c r="P141" s="5">
        <f t="shared" si="112"/>
        <v>0</v>
      </c>
      <c r="Q141" s="102">
        <f t="shared" si="113"/>
        <v>0</v>
      </c>
      <c r="R141" s="4">
        <f t="shared" si="114"/>
        <v>0</v>
      </c>
      <c r="S141" s="4">
        <f t="shared" si="115"/>
        <v>0</v>
      </c>
      <c r="T141" s="4">
        <f t="shared" si="116"/>
        <v>0</v>
      </c>
      <c r="U141" s="55">
        <f t="shared" si="117"/>
        <v>0</v>
      </c>
    </row>
    <row r="142" spans="1:21" s="26" customFormat="1" x14ac:dyDescent="0.25">
      <c r="A142" s="81" t="s">
        <v>677</v>
      </c>
      <c r="B142" s="69"/>
      <c r="C142" s="69"/>
      <c r="D142" s="69"/>
      <c r="E142" s="69">
        <v>10</v>
      </c>
      <c r="F142" s="82">
        <f t="shared" si="0"/>
        <v>10</v>
      </c>
      <c r="G142" s="69"/>
      <c r="H142" s="69"/>
      <c r="I142" s="69"/>
      <c r="J142" s="69"/>
      <c r="K142" s="5">
        <f t="shared" si="2"/>
        <v>0</v>
      </c>
      <c r="L142" s="69"/>
      <c r="M142" s="69"/>
      <c r="N142" s="69"/>
      <c r="O142" s="100">
        <f>1+1+1+1+3+3</f>
        <v>10</v>
      </c>
      <c r="P142" s="5">
        <f t="shared" ref="P142" si="136">L142+M142+N142+O142</f>
        <v>10</v>
      </c>
      <c r="Q142" s="102">
        <f t="shared" ref="Q142" si="137">B142+G142-L142</f>
        <v>0</v>
      </c>
      <c r="R142" s="4">
        <f t="shared" ref="R142" si="138">C142+H142-M142</f>
        <v>0</v>
      </c>
      <c r="S142" s="4">
        <f t="shared" ref="S142" si="139">D142+I142-N142</f>
        <v>0</v>
      </c>
      <c r="T142" s="4">
        <f t="shared" ref="T142" si="140">E142+J142-O142</f>
        <v>0</v>
      </c>
      <c r="U142" s="55">
        <f t="shared" ref="U142" si="141">F142+K142-P142</f>
        <v>0</v>
      </c>
    </row>
    <row r="143" spans="1:21" s="26" customFormat="1" x14ac:dyDescent="0.25">
      <c r="A143" s="81" t="s">
        <v>678</v>
      </c>
      <c r="B143" s="69"/>
      <c r="C143" s="69"/>
      <c r="D143" s="69"/>
      <c r="E143" s="69">
        <v>2</v>
      </c>
      <c r="F143" s="82">
        <f t="shared" si="0"/>
        <v>2</v>
      </c>
      <c r="G143" s="69"/>
      <c r="H143" s="69"/>
      <c r="I143" s="69"/>
      <c r="J143" s="69"/>
      <c r="K143" s="5">
        <f t="shared" si="2"/>
        <v>0</v>
      </c>
      <c r="L143" s="69"/>
      <c r="M143" s="69"/>
      <c r="N143" s="69"/>
      <c r="O143" s="100"/>
      <c r="P143" s="5">
        <f t="shared" si="40"/>
        <v>0</v>
      </c>
      <c r="Q143" s="102">
        <f t="shared" si="41"/>
        <v>0</v>
      </c>
      <c r="R143" s="4">
        <f t="shared" si="42"/>
        <v>0</v>
      </c>
      <c r="S143" s="4">
        <f t="shared" si="43"/>
        <v>0</v>
      </c>
      <c r="T143" s="4">
        <f t="shared" si="44"/>
        <v>2</v>
      </c>
      <c r="U143" s="55">
        <f t="shared" si="45"/>
        <v>2</v>
      </c>
    </row>
    <row r="144" spans="1:21" s="26" customFormat="1" ht="15.75" x14ac:dyDescent="0.25">
      <c r="A144" s="83" t="s">
        <v>233</v>
      </c>
      <c r="B144" s="69"/>
      <c r="C144" s="69"/>
      <c r="D144" s="69"/>
      <c r="E144" s="69"/>
      <c r="F144" s="82"/>
      <c r="G144" s="69"/>
      <c r="H144" s="69"/>
      <c r="I144" s="69"/>
      <c r="J144" s="69"/>
      <c r="K144" s="5"/>
      <c r="L144" s="69"/>
      <c r="M144" s="69"/>
      <c r="N144" s="69"/>
      <c r="O144" s="100"/>
      <c r="P144" s="5">
        <f t="shared" si="40"/>
        <v>0</v>
      </c>
      <c r="Q144" s="102">
        <f t="shared" si="41"/>
        <v>0</v>
      </c>
      <c r="R144" s="4">
        <f t="shared" si="42"/>
        <v>0</v>
      </c>
      <c r="S144" s="4">
        <f t="shared" si="43"/>
        <v>0</v>
      </c>
      <c r="T144" s="4">
        <f t="shared" si="44"/>
        <v>0</v>
      </c>
      <c r="U144" s="55">
        <f t="shared" si="45"/>
        <v>0</v>
      </c>
    </row>
    <row r="145" spans="1:21" s="26" customFormat="1" x14ac:dyDescent="0.25">
      <c r="A145" s="81" t="s">
        <v>376</v>
      </c>
      <c r="B145" s="69"/>
      <c r="C145" s="69"/>
      <c r="D145" s="69"/>
      <c r="E145" s="69">
        <v>41</v>
      </c>
      <c r="F145" s="82">
        <f t="shared" si="0"/>
        <v>41</v>
      </c>
      <c r="G145" s="69"/>
      <c r="H145" s="69"/>
      <c r="I145" s="69"/>
      <c r="J145" s="69"/>
      <c r="K145" s="5">
        <f t="shared" si="2"/>
        <v>0</v>
      </c>
      <c r="L145" s="69"/>
      <c r="M145" s="69"/>
      <c r="N145" s="69"/>
      <c r="O145" s="100">
        <f>2+3+5+1+2+2</f>
        <v>15</v>
      </c>
      <c r="P145" s="5">
        <f t="shared" si="40"/>
        <v>15</v>
      </c>
      <c r="Q145" s="102">
        <f t="shared" si="41"/>
        <v>0</v>
      </c>
      <c r="R145" s="4">
        <f t="shared" si="42"/>
        <v>0</v>
      </c>
      <c r="S145" s="4">
        <f t="shared" si="43"/>
        <v>0</v>
      </c>
      <c r="T145" s="4">
        <f t="shared" si="44"/>
        <v>26</v>
      </c>
      <c r="U145" s="55">
        <f t="shared" si="45"/>
        <v>26</v>
      </c>
    </row>
    <row r="146" spans="1:21" ht="18.75" x14ac:dyDescent="0.3">
      <c r="A146" s="84" t="s">
        <v>378</v>
      </c>
      <c r="B146" s="69"/>
      <c r="C146" s="69"/>
      <c r="D146" s="69"/>
      <c r="E146" s="69"/>
      <c r="F146" s="82"/>
      <c r="G146" s="69"/>
      <c r="H146" s="69"/>
      <c r="I146" s="69"/>
      <c r="J146" s="69"/>
      <c r="K146" s="70">
        <f t="shared" si="2"/>
        <v>0</v>
      </c>
      <c r="L146" s="69"/>
      <c r="M146" s="69"/>
      <c r="N146" s="69"/>
      <c r="O146" s="100"/>
      <c r="P146" s="70">
        <f t="shared" si="40"/>
        <v>0</v>
      </c>
      <c r="Q146" s="104">
        <f t="shared" si="41"/>
        <v>0</v>
      </c>
      <c r="R146" s="69">
        <f t="shared" si="42"/>
        <v>0</v>
      </c>
      <c r="S146" s="69">
        <f t="shared" si="43"/>
        <v>0</v>
      </c>
      <c r="T146" s="69">
        <f t="shared" si="44"/>
        <v>0</v>
      </c>
      <c r="U146" s="105">
        <f t="shared" si="45"/>
        <v>0</v>
      </c>
    </row>
    <row r="147" spans="1:21" x14ac:dyDescent="0.25">
      <c r="A147" s="22" t="s">
        <v>890</v>
      </c>
      <c r="B147" s="4"/>
      <c r="C147" s="4"/>
      <c r="D147" s="4"/>
      <c r="E147" s="4">
        <v>3</v>
      </c>
      <c r="F147" s="82">
        <f t="shared" ref="F147:F190" si="142">B147+C147+D147+E147</f>
        <v>3</v>
      </c>
      <c r="G147" s="4"/>
      <c r="H147" s="4"/>
      <c r="I147" s="4"/>
      <c r="J147" s="4"/>
      <c r="K147" s="5">
        <f t="shared" ref="K147:K190" si="143">G147+H147+I147+J147</f>
        <v>0</v>
      </c>
      <c r="L147" s="4"/>
      <c r="M147" s="4"/>
      <c r="N147" s="4"/>
      <c r="O147" s="4"/>
      <c r="P147" s="5">
        <f t="shared" ref="P147:P156" si="144">L147+M147+N147+O147</f>
        <v>0</v>
      </c>
      <c r="Q147" s="60">
        <f t="shared" ref="Q147:Q156" si="145">B147+G147-L147</f>
        <v>0</v>
      </c>
      <c r="R147" s="4">
        <f t="shared" ref="R147:R156" si="146">C147+H147-M147</f>
        <v>0</v>
      </c>
      <c r="S147" s="4">
        <f t="shared" ref="S147:S156" si="147">D147+I147-N147</f>
        <v>0</v>
      </c>
      <c r="T147" s="4">
        <f t="shared" ref="T147:T156" si="148">E147+J147-O147</f>
        <v>3</v>
      </c>
      <c r="U147" s="55">
        <f t="shared" ref="U147:U156" si="149">F147+K147-P147</f>
        <v>3</v>
      </c>
    </row>
    <row r="148" spans="1:21" s="26" customFormat="1" x14ac:dyDescent="0.25">
      <c r="A148" s="22" t="s">
        <v>919</v>
      </c>
      <c r="B148" s="4"/>
      <c r="C148" s="4"/>
      <c r="D148" s="4"/>
      <c r="E148" s="4">
        <v>3</v>
      </c>
      <c r="F148" s="82">
        <f t="shared" ref="F148" si="150">B148+C148+D148+E148</f>
        <v>3</v>
      </c>
      <c r="G148" s="4"/>
      <c r="H148" s="4"/>
      <c r="I148" s="4"/>
      <c r="J148" s="4"/>
      <c r="K148" s="5">
        <f t="shared" ref="K148" si="151">G148+H148+I148+J148</f>
        <v>0</v>
      </c>
      <c r="L148" s="4"/>
      <c r="M148" s="4"/>
      <c r="N148" s="4"/>
      <c r="O148" s="4"/>
      <c r="P148" s="5">
        <f t="shared" ref="P148" si="152">L148+M148+N148+O148</f>
        <v>0</v>
      </c>
      <c r="Q148" s="60">
        <f t="shared" ref="Q148" si="153">B148+G148-L148</f>
        <v>0</v>
      </c>
      <c r="R148" s="4">
        <f t="shared" ref="R148" si="154">C148+H148-M148</f>
        <v>0</v>
      </c>
      <c r="S148" s="4">
        <f t="shared" ref="S148" si="155">D148+I148-N148</f>
        <v>0</v>
      </c>
      <c r="T148" s="4">
        <f t="shared" ref="T148" si="156">E148+J148-O148</f>
        <v>3</v>
      </c>
      <c r="U148" s="55">
        <f t="shared" ref="U148" si="157">F148+K148-P148</f>
        <v>3</v>
      </c>
    </row>
    <row r="149" spans="1:21" x14ac:dyDescent="0.25">
      <c r="A149" s="22" t="s">
        <v>379</v>
      </c>
      <c r="B149" s="4"/>
      <c r="C149" s="4"/>
      <c r="D149" s="4"/>
      <c r="E149" s="4">
        <v>2</v>
      </c>
      <c r="F149" s="82">
        <f t="shared" si="142"/>
        <v>2</v>
      </c>
      <c r="G149" s="4"/>
      <c r="H149" s="4"/>
      <c r="I149" s="4"/>
      <c r="J149" s="4"/>
      <c r="K149" s="5">
        <f t="shared" si="143"/>
        <v>0</v>
      </c>
      <c r="L149" s="4"/>
      <c r="M149" s="4"/>
      <c r="N149" s="4"/>
      <c r="O149" s="4">
        <f>2</f>
        <v>2</v>
      </c>
      <c r="P149" s="5">
        <f t="shared" si="144"/>
        <v>2</v>
      </c>
      <c r="Q149" s="60">
        <f t="shared" si="145"/>
        <v>0</v>
      </c>
      <c r="R149" s="4">
        <f t="shared" si="146"/>
        <v>0</v>
      </c>
      <c r="S149" s="4">
        <f t="shared" si="147"/>
        <v>0</v>
      </c>
      <c r="T149" s="4">
        <f t="shared" si="148"/>
        <v>0</v>
      </c>
      <c r="U149" s="55">
        <f t="shared" si="149"/>
        <v>0</v>
      </c>
    </row>
    <row r="150" spans="1:21" x14ac:dyDescent="0.25">
      <c r="A150" s="22" t="s">
        <v>380</v>
      </c>
      <c r="B150" s="4"/>
      <c r="C150" s="4"/>
      <c r="D150" s="4"/>
      <c r="E150" s="4">
        <v>1</v>
      </c>
      <c r="F150" s="82">
        <f t="shared" si="142"/>
        <v>1</v>
      </c>
      <c r="G150" s="4"/>
      <c r="H150" s="4"/>
      <c r="I150" s="4"/>
      <c r="J150" s="4">
        <f>7</f>
        <v>7</v>
      </c>
      <c r="K150" s="5">
        <f t="shared" si="143"/>
        <v>7</v>
      </c>
      <c r="L150" s="4"/>
      <c r="M150" s="4"/>
      <c r="N150" s="4"/>
      <c r="O150" s="4">
        <f>3+2+1</f>
        <v>6</v>
      </c>
      <c r="P150" s="5">
        <f t="shared" si="144"/>
        <v>6</v>
      </c>
      <c r="Q150" s="60">
        <f t="shared" si="145"/>
        <v>0</v>
      </c>
      <c r="R150" s="4">
        <f t="shared" si="146"/>
        <v>0</v>
      </c>
      <c r="S150" s="4">
        <f t="shared" si="147"/>
        <v>0</v>
      </c>
      <c r="T150" s="4">
        <f t="shared" si="148"/>
        <v>2</v>
      </c>
      <c r="U150" s="55">
        <f t="shared" si="149"/>
        <v>2</v>
      </c>
    </row>
    <row r="151" spans="1:21" x14ac:dyDescent="0.25">
      <c r="A151" s="22" t="s">
        <v>440</v>
      </c>
      <c r="B151" s="4"/>
      <c r="C151" s="4"/>
      <c r="D151" s="4"/>
      <c r="E151" s="4">
        <v>2</v>
      </c>
      <c r="F151" s="82">
        <f t="shared" si="142"/>
        <v>2</v>
      </c>
      <c r="G151" s="4"/>
      <c r="H151" s="4"/>
      <c r="I151" s="4"/>
      <c r="J151" s="4"/>
      <c r="K151" s="5">
        <f t="shared" si="143"/>
        <v>0</v>
      </c>
      <c r="L151" s="4"/>
      <c r="M151" s="4"/>
      <c r="N151" s="4"/>
      <c r="O151" s="4"/>
      <c r="P151" s="5">
        <f t="shared" si="144"/>
        <v>0</v>
      </c>
      <c r="Q151" s="60">
        <f t="shared" si="145"/>
        <v>0</v>
      </c>
      <c r="R151" s="4">
        <f t="shared" si="146"/>
        <v>0</v>
      </c>
      <c r="S151" s="4">
        <f t="shared" si="147"/>
        <v>0</v>
      </c>
      <c r="T151" s="4">
        <f t="shared" si="148"/>
        <v>2</v>
      </c>
      <c r="U151" s="55">
        <f t="shared" si="149"/>
        <v>2</v>
      </c>
    </row>
    <row r="152" spans="1:21" x14ac:dyDescent="0.25">
      <c r="A152" s="22" t="s">
        <v>443</v>
      </c>
      <c r="B152" s="4"/>
      <c r="C152" s="4"/>
      <c r="D152" s="4"/>
      <c r="E152" s="4">
        <v>3</v>
      </c>
      <c r="F152" s="82">
        <f t="shared" si="142"/>
        <v>3</v>
      </c>
      <c r="G152" s="4"/>
      <c r="H152" s="4"/>
      <c r="I152" s="4"/>
      <c r="J152" s="4"/>
      <c r="K152" s="5">
        <f t="shared" si="143"/>
        <v>0</v>
      </c>
      <c r="L152" s="4"/>
      <c r="M152" s="4"/>
      <c r="N152" s="4"/>
      <c r="O152" s="4"/>
      <c r="P152" s="5">
        <f t="shared" si="144"/>
        <v>0</v>
      </c>
      <c r="Q152" s="60">
        <f t="shared" si="145"/>
        <v>0</v>
      </c>
      <c r="R152" s="4">
        <f t="shared" si="146"/>
        <v>0</v>
      </c>
      <c r="S152" s="4">
        <f t="shared" si="147"/>
        <v>0</v>
      </c>
      <c r="T152" s="4">
        <f t="shared" si="148"/>
        <v>3</v>
      </c>
      <c r="U152" s="55">
        <f t="shared" si="149"/>
        <v>3</v>
      </c>
    </row>
    <row r="153" spans="1:21" x14ac:dyDescent="0.25">
      <c r="A153" s="22" t="s">
        <v>442</v>
      </c>
      <c r="B153" s="4"/>
      <c r="C153" s="4"/>
      <c r="D153" s="4"/>
      <c r="E153" s="4">
        <v>2</v>
      </c>
      <c r="F153" s="82">
        <f t="shared" si="142"/>
        <v>2</v>
      </c>
      <c r="G153" s="4"/>
      <c r="H153" s="4"/>
      <c r="I153" s="4"/>
      <c r="J153" s="4"/>
      <c r="K153" s="5">
        <f t="shared" si="143"/>
        <v>0</v>
      </c>
      <c r="L153" s="4"/>
      <c r="M153" s="4"/>
      <c r="N153" s="4"/>
      <c r="O153" s="4"/>
      <c r="P153" s="5">
        <f t="shared" si="144"/>
        <v>0</v>
      </c>
      <c r="Q153" s="60">
        <f t="shared" si="145"/>
        <v>0</v>
      </c>
      <c r="R153" s="4">
        <f t="shared" si="146"/>
        <v>0</v>
      </c>
      <c r="S153" s="4">
        <f t="shared" si="147"/>
        <v>0</v>
      </c>
      <c r="T153" s="4">
        <f t="shared" si="148"/>
        <v>2</v>
      </c>
      <c r="U153" s="55">
        <f t="shared" si="149"/>
        <v>2</v>
      </c>
    </row>
    <row r="154" spans="1:21" s="26" customFormat="1" x14ac:dyDescent="0.25">
      <c r="A154" s="22" t="s">
        <v>444</v>
      </c>
      <c r="B154" s="4"/>
      <c r="C154" s="4"/>
      <c r="D154" s="4"/>
      <c r="E154" s="4">
        <v>2</v>
      </c>
      <c r="F154" s="82">
        <f t="shared" si="142"/>
        <v>2</v>
      </c>
      <c r="G154" s="4"/>
      <c r="H154" s="4"/>
      <c r="I154" s="4"/>
      <c r="J154" s="4"/>
      <c r="K154" s="5">
        <f t="shared" si="143"/>
        <v>0</v>
      </c>
      <c r="L154" s="4"/>
      <c r="M154" s="4"/>
      <c r="N154" s="4"/>
      <c r="O154" s="4"/>
      <c r="P154" s="5">
        <f t="shared" ref="P154:P155" si="158">L154+M154+N154+O154</f>
        <v>0</v>
      </c>
      <c r="Q154" s="60">
        <f t="shared" ref="Q154:Q155" si="159">B154+G154-L154</f>
        <v>0</v>
      </c>
      <c r="R154" s="4">
        <f t="shared" ref="R154:R155" si="160">C154+H154-M154</f>
        <v>0</v>
      </c>
      <c r="S154" s="4">
        <f t="shared" ref="S154:S155" si="161">D154+I154-N154</f>
        <v>0</v>
      </c>
      <c r="T154" s="4">
        <f t="shared" ref="T154:T155" si="162">E154+J154-O154</f>
        <v>2</v>
      </c>
      <c r="U154" s="55">
        <f t="shared" ref="U154:U155" si="163">F154+K154-P154</f>
        <v>2</v>
      </c>
    </row>
    <row r="155" spans="1:21" s="26" customFormat="1" x14ac:dyDescent="0.25">
      <c r="A155" s="22" t="s">
        <v>445</v>
      </c>
      <c r="B155" s="4"/>
      <c r="C155" s="4"/>
      <c r="D155" s="4"/>
      <c r="E155" s="4">
        <v>3</v>
      </c>
      <c r="F155" s="82">
        <f t="shared" si="142"/>
        <v>3</v>
      </c>
      <c r="G155" s="4"/>
      <c r="H155" s="4"/>
      <c r="I155" s="4"/>
      <c r="J155" s="4"/>
      <c r="K155" s="5">
        <f t="shared" si="143"/>
        <v>0</v>
      </c>
      <c r="L155" s="4"/>
      <c r="M155" s="4"/>
      <c r="N155" s="4"/>
      <c r="O155" s="4"/>
      <c r="P155" s="5">
        <f t="shared" si="158"/>
        <v>0</v>
      </c>
      <c r="Q155" s="60">
        <f t="shared" si="159"/>
        <v>0</v>
      </c>
      <c r="R155" s="4">
        <f t="shared" si="160"/>
        <v>0</v>
      </c>
      <c r="S155" s="4">
        <f t="shared" si="161"/>
        <v>0</v>
      </c>
      <c r="T155" s="4">
        <f t="shared" si="162"/>
        <v>3</v>
      </c>
      <c r="U155" s="55">
        <f t="shared" si="163"/>
        <v>3</v>
      </c>
    </row>
    <row r="156" spans="1:21" x14ac:dyDescent="0.25">
      <c r="A156" s="22" t="s">
        <v>441</v>
      </c>
      <c r="B156" s="4"/>
      <c r="C156" s="4"/>
      <c r="D156" s="4"/>
      <c r="E156" s="4">
        <v>4</v>
      </c>
      <c r="F156" s="82">
        <f t="shared" si="142"/>
        <v>4</v>
      </c>
      <c r="G156" s="4"/>
      <c r="H156" s="4"/>
      <c r="I156" s="4"/>
      <c r="J156" s="4">
        <f>2</f>
        <v>2</v>
      </c>
      <c r="K156" s="5">
        <f t="shared" si="143"/>
        <v>2</v>
      </c>
      <c r="L156" s="4"/>
      <c r="M156" s="4"/>
      <c r="N156" s="4"/>
      <c r="O156" s="4">
        <f>1</f>
        <v>1</v>
      </c>
      <c r="P156" s="5">
        <f t="shared" si="144"/>
        <v>1</v>
      </c>
      <c r="Q156" s="60">
        <f t="shared" si="145"/>
        <v>0</v>
      </c>
      <c r="R156" s="4">
        <f t="shared" si="146"/>
        <v>0</v>
      </c>
      <c r="S156" s="4">
        <f t="shared" si="147"/>
        <v>0</v>
      </c>
      <c r="T156" s="4">
        <f t="shared" si="148"/>
        <v>5</v>
      </c>
      <c r="U156" s="55">
        <f t="shared" si="149"/>
        <v>5</v>
      </c>
    </row>
    <row r="157" spans="1:21" s="26" customFormat="1" x14ac:dyDescent="0.25">
      <c r="A157" s="22" t="s">
        <v>886</v>
      </c>
      <c r="B157" s="4"/>
      <c r="C157" s="4"/>
      <c r="D157" s="4"/>
      <c r="E157" s="4">
        <v>2</v>
      </c>
      <c r="F157" s="82">
        <f t="shared" ref="F157" si="164">B157+C157+D157+E157</f>
        <v>2</v>
      </c>
      <c r="G157" s="4"/>
      <c r="H157" s="4"/>
      <c r="I157" s="4"/>
      <c r="J157" s="4"/>
      <c r="K157" s="5">
        <f t="shared" ref="K157" si="165">G157+H157+I157+J157</f>
        <v>0</v>
      </c>
      <c r="L157" s="4"/>
      <c r="M157" s="4"/>
      <c r="N157" s="4"/>
      <c r="O157" s="4"/>
      <c r="P157" s="5">
        <f t="shared" ref="P157" si="166">L157+M157+N157+O157</f>
        <v>0</v>
      </c>
      <c r="Q157" s="60">
        <f t="shared" ref="Q157" si="167">B157+G157-L157</f>
        <v>0</v>
      </c>
      <c r="R157" s="4">
        <f t="shared" ref="R157" si="168">C157+H157-M157</f>
        <v>0</v>
      </c>
      <c r="S157" s="4">
        <f t="shared" ref="S157" si="169">D157+I157-N157</f>
        <v>0</v>
      </c>
      <c r="T157" s="4">
        <f t="shared" ref="T157" si="170">E157+J157-O157</f>
        <v>2</v>
      </c>
      <c r="U157" s="55">
        <f t="shared" ref="U157" si="171">F157+K157-P157</f>
        <v>2</v>
      </c>
    </row>
    <row r="158" spans="1:21" s="26" customFormat="1" x14ac:dyDescent="0.25">
      <c r="A158" s="22" t="s">
        <v>885</v>
      </c>
      <c r="B158" s="4"/>
      <c r="C158" s="4"/>
      <c r="D158" s="4"/>
      <c r="E158" s="4">
        <v>4</v>
      </c>
      <c r="F158" s="82">
        <f t="shared" ref="F158" si="172">B158+C158+D158+E158</f>
        <v>4</v>
      </c>
      <c r="G158" s="4"/>
      <c r="H158" s="4"/>
      <c r="I158" s="4"/>
      <c r="J158" s="4"/>
      <c r="K158" s="5">
        <f t="shared" ref="K158" si="173">G158+H158+I158+J158</f>
        <v>0</v>
      </c>
      <c r="L158" s="4"/>
      <c r="M158" s="4"/>
      <c r="N158" s="4"/>
      <c r="O158" s="4"/>
      <c r="P158" s="5">
        <f t="shared" ref="P158" si="174">L158+M158+N158+O158</f>
        <v>0</v>
      </c>
      <c r="Q158" s="60">
        <f t="shared" ref="Q158" si="175">B158+G158-L158</f>
        <v>0</v>
      </c>
      <c r="R158" s="4">
        <f t="shared" ref="R158" si="176">C158+H158-M158</f>
        <v>0</v>
      </c>
      <c r="S158" s="4">
        <f t="shared" ref="S158" si="177">D158+I158-N158</f>
        <v>0</v>
      </c>
      <c r="T158" s="4">
        <f t="shared" ref="T158" si="178">E158+J158-O158</f>
        <v>4</v>
      </c>
      <c r="U158" s="55">
        <f t="shared" ref="U158" si="179">F158+K158-P158</f>
        <v>4</v>
      </c>
    </row>
    <row r="159" spans="1:21" s="26" customFormat="1" x14ac:dyDescent="0.25">
      <c r="A159" s="22" t="s">
        <v>884</v>
      </c>
      <c r="B159" s="4"/>
      <c r="C159" s="4"/>
      <c r="D159" s="4"/>
      <c r="E159" s="4">
        <v>2</v>
      </c>
      <c r="F159" s="82">
        <f t="shared" ref="F159" si="180">B159+C159+D159+E159</f>
        <v>2</v>
      </c>
      <c r="G159" s="4"/>
      <c r="H159" s="4"/>
      <c r="I159" s="4"/>
      <c r="J159" s="4"/>
      <c r="K159" s="5">
        <f t="shared" ref="K159" si="181">G159+H159+I159+J159</f>
        <v>0</v>
      </c>
      <c r="L159" s="4"/>
      <c r="M159" s="4"/>
      <c r="N159" s="4"/>
      <c r="O159" s="4"/>
      <c r="P159" s="5">
        <f t="shared" ref="P159" si="182">L159+M159+N159+O159</f>
        <v>0</v>
      </c>
      <c r="Q159" s="60">
        <f t="shared" ref="Q159" si="183">B159+G159-L159</f>
        <v>0</v>
      </c>
      <c r="R159" s="4">
        <f t="shared" ref="R159" si="184">C159+H159-M159</f>
        <v>0</v>
      </c>
      <c r="S159" s="4">
        <f t="shared" ref="S159" si="185">D159+I159-N159</f>
        <v>0</v>
      </c>
      <c r="T159" s="4">
        <f t="shared" ref="T159" si="186">E159+J159-O159</f>
        <v>2</v>
      </c>
      <c r="U159" s="55">
        <f t="shared" ref="U159" si="187">F159+K159-P159</f>
        <v>2</v>
      </c>
    </row>
    <row r="160" spans="1:21" s="26" customFormat="1" x14ac:dyDescent="0.25">
      <c r="A160" s="22" t="s">
        <v>887</v>
      </c>
      <c r="B160" s="4"/>
      <c r="C160" s="4"/>
      <c r="D160" s="4"/>
      <c r="E160" s="4">
        <v>3</v>
      </c>
      <c r="F160" s="82">
        <f t="shared" ref="F160" si="188">B160+C160+D160+E160</f>
        <v>3</v>
      </c>
      <c r="G160" s="4"/>
      <c r="H160" s="4"/>
      <c r="I160" s="4"/>
      <c r="J160" s="4"/>
      <c r="K160" s="5">
        <f t="shared" ref="K160" si="189">G160+H160+I160+J160</f>
        <v>0</v>
      </c>
      <c r="L160" s="4"/>
      <c r="M160" s="4"/>
      <c r="N160" s="4"/>
      <c r="O160" s="4"/>
      <c r="P160" s="5">
        <f t="shared" ref="P160" si="190">L160+M160+N160+O160</f>
        <v>0</v>
      </c>
      <c r="Q160" s="60">
        <f t="shared" ref="Q160" si="191">B160+G160-L160</f>
        <v>0</v>
      </c>
      <c r="R160" s="4">
        <f t="shared" ref="R160" si="192">C160+H160-M160</f>
        <v>0</v>
      </c>
      <c r="S160" s="4">
        <f t="shared" ref="S160" si="193">D160+I160-N160</f>
        <v>0</v>
      </c>
      <c r="T160" s="4">
        <f t="shared" ref="T160" si="194">E160+J160-O160</f>
        <v>3</v>
      </c>
      <c r="U160" s="55">
        <f t="shared" ref="U160" si="195">F160+K160-P160</f>
        <v>3</v>
      </c>
    </row>
    <row r="161" spans="1:21" s="26" customFormat="1" x14ac:dyDescent="0.25">
      <c r="A161" s="22" t="s">
        <v>888</v>
      </c>
      <c r="B161" s="4"/>
      <c r="C161" s="4"/>
      <c r="D161" s="4"/>
      <c r="E161" s="4">
        <v>3</v>
      </c>
      <c r="F161" s="82">
        <f t="shared" ref="F161" si="196">B161+C161+D161+E161</f>
        <v>3</v>
      </c>
      <c r="G161" s="4"/>
      <c r="H161" s="4"/>
      <c r="I161" s="4"/>
      <c r="J161" s="4"/>
      <c r="K161" s="5">
        <f t="shared" ref="K161" si="197">G161+H161+I161+J161</f>
        <v>0</v>
      </c>
      <c r="L161" s="4"/>
      <c r="M161" s="4"/>
      <c r="N161" s="4"/>
      <c r="O161" s="4"/>
      <c r="P161" s="5">
        <f t="shared" ref="P161" si="198">L161+M161+N161+O161</f>
        <v>0</v>
      </c>
      <c r="Q161" s="60">
        <f t="shared" ref="Q161" si="199">B161+G161-L161</f>
        <v>0</v>
      </c>
      <c r="R161" s="4">
        <f t="shared" ref="R161" si="200">C161+H161-M161</f>
        <v>0</v>
      </c>
      <c r="S161" s="4">
        <f t="shared" ref="S161" si="201">D161+I161-N161</f>
        <v>0</v>
      </c>
      <c r="T161" s="4">
        <f t="shared" ref="T161" si="202">E161+J161-O161</f>
        <v>3</v>
      </c>
      <c r="U161" s="55">
        <f t="shared" ref="U161" si="203">F161+K161-P161</f>
        <v>3</v>
      </c>
    </row>
    <row r="162" spans="1:21" s="26" customFormat="1" x14ac:dyDescent="0.25">
      <c r="A162" s="22" t="s">
        <v>889</v>
      </c>
      <c r="B162" s="4"/>
      <c r="C162" s="4"/>
      <c r="D162" s="4"/>
      <c r="E162" s="4">
        <v>1</v>
      </c>
      <c r="F162" s="82">
        <f t="shared" ref="F162" si="204">B162+C162+D162+E162</f>
        <v>1</v>
      </c>
      <c r="G162" s="4"/>
      <c r="H162" s="4"/>
      <c r="I162" s="4"/>
      <c r="J162" s="4"/>
      <c r="K162" s="5">
        <f t="shared" ref="K162" si="205">G162+H162+I162+J162</f>
        <v>0</v>
      </c>
      <c r="L162" s="4"/>
      <c r="M162" s="4"/>
      <c r="N162" s="4"/>
      <c r="O162" s="4"/>
      <c r="P162" s="5">
        <f t="shared" ref="P162" si="206">L162+M162+N162+O162</f>
        <v>0</v>
      </c>
      <c r="Q162" s="60">
        <f t="shared" ref="Q162" si="207">B162+G162-L162</f>
        <v>0</v>
      </c>
      <c r="R162" s="4">
        <f t="shared" ref="R162" si="208">C162+H162-M162</f>
        <v>0</v>
      </c>
      <c r="S162" s="4">
        <f t="shared" ref="S162" si="209">D162+I162-N162</f>
        <v>0</v>
      </c>
      <c r="T162" s="4">
        <f t="shared" ref="T162" si="210">E162+J162-O162</f>
        <v>1</v>
      </c>
      <c r="U162" s="55">
        <f t="shared" ref="U162" si="211">F162+K162-P162</f>
        <v>1</v>
      </c>
    </row>
    <row r="163" spans="1:21" s="26" customFormat="1" x14ac:dyDescent="0.25">
      <c r="A163" s="81" t="s">
        <v>446</v>
      </c>
      <c r="B163" s="69"/>
      <c r="C163" s="69"/>
      <c r="D163" s="69"/>
      <c r="E163" s="69">
        <v>2</v>
      </c>
      <c r="F163" s="82">
        <f t="shared" si="142"/>
        <v>2</v>
      </c>
      <c r="G163" s="69"/>
      <c r="H163" s="69"/>
      <c r="I163" s="69"/>
      <c r="J163" s="69"/>
      <c r="K163" s="5">
        <f t="shared" si="143"/>
        <v>0</v>
      </c>
      <c r="L163" s="69"/>
      <c r="M163" s="69"/>
      <c r="N163" s="69"/>
      <c r="O163" s="69"/>
      <c r="P163" s="5">
        <f t="shared" ref="P163" si="212">L163+M163+N163+O163</f>
        <v>0</v>
      </c>
      <c r="Q163" s="60">
        <f t="shared" ref="Q163" si="213">B163+G163-L163</f>
        <v>0</v>
      </c>
      <c r="R163" s="4">
        <f t="shared" ref="R163" si="214">C163+H163-M163</f>
        <v>0</v>
      </c>
      <c r="S163" s="4">
        <f t="shared" ref="S163" si="215">D163+I163-N163</f>
        <v>0</v>
      </c>
      <c r="T163" s="4">
        <f t="shared" ref="T163" si="216">E163+J163-O163</f>
        <v>2</v>
      </c>
      <c r="U163" s="55">
        <f t="shared" ref="U163" si="217">F163+K163-P163</f>
        <v>2</v>
      </c>
    </row>
    <row r="164" spans="1:21" s="26" customFormat="1" ht="18.75" x14ac:dyDescent="0.3">
      <c r="A164" s="84" t="s">
        <v>448</v>
      </c>
      <c r="B164" s="69"/>
      <c r="C164" s="69"/>
      <c r="D164" s="69"/>
      <c r="E164" s="69"/>
      <c r="F164" s="82">
        <f t="shared" si="142"/>
        <v>0</v>
      </c>
      <c r="G164" s="69"/>
      <c r="H164" s="69"/>
      <c r="I164" s="69"/>
      <c r="J164" s="69"/>
      <c r="K164" s="5">
        <f t="shared" si="143"/>
        <v>0</v>
      </c>
      <c r="L164" s="69"/>
      <c r="M164" s="69"/>
      <c r="N164" s="69"/>
      <c r="O164" s="69"/>
      <c r="P164" s="5">
        <f t="shared" ref="P164:P190" si="218">L164+M164+N164+O164</f>
        <v>0</v>
      </c>
      <c r="Q164" s="60">
        <f t="shared" ref="Q164:Q190" si="219">B164+G164-L164</f>
        <v>0</v>
      </c>
      <c r="R164" s="4">
        <f t="shared" ref="R164:R190" si="220">C164+H164-M164</f>
        <v>0</v>
      </c>
      <c r="S164" s="4">
        <f t="shared" ref="S164:S190" si="221">D164+I164-N164</f>
        <v>0</v>
      </c>
      <c r="T164" s="4">
        <f t="shared" ref="T164:T190" si="222">E164+J164-O164</f>
        <v>0</v>
      </c>
      <c r="U164" s="55">
        <f t="shared" ref="U164:U190" si="223">F164+K164-P164</f>
        <v>0</v>
      </c>
    </row>
    <row r="165" spans="1:21" s="26" customFormat="1" x14ac:dyDescent="0.25">
      <c r="A165" s="81" t="s">
        <v>447</v>
      </c>
      <c r="B165" s="69"/>
      <c r="C165" s="69"/>
      <c r="D165" s="69"/>
      <c r="E165" s="69">
        <v>7</v>
      </c>
      <c r="F165" s="82">
        <f t="shared" si="142"/>
        <v>7</v>
      </c>
      <c r="G165" s="69"/>
      <c r="H165" s="69"/>
      <c r="I165" s="69"/>
      <c r="J165" s="69"/>
      <c r="K165" s="5">
        <f t="shared" si="143"/>
        <v>0</v>
      </c>
      <c r="L165" s="69"/>
      <c r="M165" s="69"/>
      <c r="N165" s="69"/>
      <c r="O165" s="69"/>
      <c r="P165" s="5">
        <f t="shared" si="218"/>
        <v>0</v>
      </c>
      <c r="Q165" s="60">
        <f t="shared" si="219"/>
        <v>0</v>
      </c>
      <c r="R165" s="4">
        <f t="shared" si="220"/>
        <v>0</v>
      </c>
      <c r="S165" s="4">
        <f t="shared" si="221"/>
        <v>0</v>
      </c>
      <c r="T165" s="4">
        <f t="shared" si="222"/>
        <v>7</v>
      </c>
      <c r="U165" s="55">
        <f t="shared" si="223"/>
        <v>7</v>
      </c>
    </row>
    <row r="166" spans="1:21" s="26" customFormat="1" x14ac:dyDescent="0.25">
      <c r="A166" s="81" t="s">
        <v>449</v>
      </c>
      <c r="B166" s="69"/>
      <c r="C166" s="69"/>
      <c r="D166" s="69"/>
      <c r="E166" s="69">
        <v>2</v>
      </c>
      <c r="F166" s="82">
        <f t="shared" si="142"/>
        <v>2</v>
      </c>
      <c r="G166" s="69"/>
      <c r="H166" s="69"/>
      <c r="I166" s="69"/>
      <c r="J166" s="69"/>
      <c r="K166" s="5">
        <f t="shared" si="143"/>
        <v>0</v>
      </c>
      <c r="L166" s="69"/>
      <c r="M166" s="69"/>
      <c r="N166" s="69"/>
      <c r="O166" s="69">
        <f>1+1</f>
        <v>2</v>
      </c>
      <c r="P166" s="5">
        <f t="shared" si="218"/>
        <v>2</v>
      </c>
      <c r="Q166" s="60">
        <f t="shared" si="219"/>
        <v>0</v>
      </c>
      <c r="R166" s="4">
        <f t="shared" si="220"/>
        <v>0</v>
      </c>
      <c r="S166" s="4">
        <f t="shared" si="221"/>
        <v>0</v>
      </c>
      <c r="T166" s="4">
        <f t="shared" si="222"/>
        <v>0</v>
      </c>
      <c r="U166" s="55">
        <f t="shared" si="223"/>
        <v>0</v>
      </c>
    </row>
    <row r="167" spans="1:21" s="26" customFormat="1" x14ac:dyDescent="0.25">
      <c r="A167" s="81" t="s">
        <v>450</v>
      </c>
      <c r="B167" s="69"/>
      <c r="C167" s="69"/>
      <c r="D167" s="69"/>
      <c r="E167" s="69">
        <v>1</v>
      </c>
      <c r="F167" s="82">
        <f t="shared" si="142"/>
        <v>1</v>
      </c>
      <c r="G167" s="69"/>
      <c r="H167" s="69"/>
      <c r="I167" s="69">
        <f>5</f>
        <v>5</v>
      </c>
      <c r="J167" s="69"/>
      <c r="K167" s="5">
        <f t="shared" si="143"/>
        <v>5</v>
      </c>
      <c r="L167" s="69"/>
      <c r="M167" s="69"/>
      <c r="N167" s="69">
        <f>3+1</f>
        <v>4</v>
      </c>
      <c r="O167" s="69"/>
      <c r="P167" s="5">
        <f t="shared" si="218"/>
        <v>4</v>
      </c>
      <c r="Q167" s="60">
        <f t="shared" si="219"/>
        <v>0</v>
      </c>
      <c r="R167" s="4">
        <f t="shared" si="220"/>
        <v>0</v>
      </c>
      <c r="S167" s="4">
        <f t="shared" si="221"/>
        <v>1</v>
      </c>
      <c r="T167" s="4">
        <f t="shared" si="222"/>
        <v>1</v>
      </c>
      <c r="U167" s="55">
        <f t="shared" si="223"/>
        <v>2</v>
      </c>
    </row>
    <row r="168" spans="1:21" s="26" customFormat="1" x14ac:dyDescent="0.25">
      <c r="A168" s="81" t="s">
        <v>451</v>
      </c>
      <c r="B168" s="69"/>
      <c r="C168" s="69"/>
      <c r="D168" s="69"/>
      <c r="E168" s="69">
        <v>1</v>
      </c>
      <c r="F168" s="82">
        <f t="shared" si="142"/>
        <v>1</v>
      </c>
      <c r="G168" s="69"/>
      <c r="H168" s="69"/>
      <c r="I168" s="69"/>
      <c r="J168" s="69"/>
      <c r="K168" s="5">
        <f t="shared" si="143"/>
        <v>0</v>
      </c>
      <c r="L168" s="69"/>
      <c r="M168" s="69"/>
      <c r="N168" s="69"/>
      <c r="O168" s="69"/>
      <c r="P168" s="5">
        <f t="shared" si="218"/>
        <v>0</v>
      </c>
      <c r="Q168" s="60">
        <f t="shared" si="219"/>
        <v>0</v>
      </c>
      <c r="R168" s="4">
        <f t="shared" si="220"/>
        <v>0</v>
      </c>
      <c r="S168" s="4">
        <f t="shared" si="221"/>
        <v>0</v>
      </c>
      <c r="T168" s="4">
        <f t="shared" si="222"/>
        <v>1</v>
      </c>
      <c r="U168" s="55">
        <f t="shared" si="223"/>
        <v>1</v>
      </c>
    </row>
    <row r="169" spans="1:21" s="26" customFormat="1" x14ac:dyDescent="0.25">
      <c r="A169" s="81" t="s">
        <v>452</v>
      </c>
      <c r="B169" s="69"/>
      <c r="C169" s="69"/>
      <c r="D169" s="69"/>
      <c r="E169" s="69">
        <v>3</v>
      </c>
      <c r="F169" s="82">
        <f t="shared" si="142"/>
        <v>3</v>
      </c>
      <c r="G169" s="69"/>
      <c r="H169" s="69"/>
      <c r="I169" s="69"/>
      <c r="J169" s="69"/>
      <c r="K169" s="5">
        <f t="shared" si="143"/>
        <v>0</v>
      </c>
      <c r="L169" s="69"/>
      <c r="M169" s="69"/>
      <c r="N169" s="69"/>
      <c r="O169" s="69">
        <f>1</f>
        <v>1</v>
      </c>
      <c r="P169" s="5">
        <f t="shared" si="218"/>
        <v>1</v>
      </c>
      <c r="Q169" s="60">
        <f t="shared" si="219"/>
        <v>0</v>
      </c>
      <c r="R169" s="4">
        <f t="shared" si="220"/>
        <v>0</v>
      </c>
      <c r="S169" s="4">
        <f t="shared" si="221"/>
        <v>0</v>
      </c>
      <c r="T169" s="4">
        <f t="shared" si="222"/>
        <v>2</v>
      </c>
      <c r="U169" s="55">
        <f t="shared" si="223"/>
        <v>2</v>
      </c>
    </row>
    <row r="170" spans="1:21" s="26" customFormat="1" x14ac:dyDescent="0.25">
      <c r="A170" s="81" t="s">
        <v>453</v>
      </c>
      <c r="B170" s="69"/>
      <c r="C170" s="69"/>
      <c r="D170" s="69"/>
      <c r="E170" s="69">
        <v>2</v>
      </c>
      <c r="F170" s="82">
        <f t="shared" si="142"/>
        <v>2</v>
      </c>
      <c r="G170" s="69"/>
      <c r="H170" s="69"/>
      <c r="I170" s="69"/>
      <c r="J170" s="69"/>
      <c r="K170" s="5">
        <f t="shared" si="143"/>
        <v>0</v>
      </c>
      <c r="L170" s="69"/>
      <c r="M170" s="69"/>
      <c r="N170" s="69"/>
      <c r="O170" s="69">
        <f>1</f>
        <v>1</v>
      </c>
      <c r="P170" s="5">
        <f t="shared" si="218"/>
        <v>1</v>
      </c>
      <c r="Q170" s="60">
        <f t="shared" si="219"/>
        <v>0</v>
      </c>
      <c r="R170" s="4">
        <f t="shared" si="220"/>
        <v>0</v>
      </c>
      <c r="S170" s="4">
        <f t="shared" si="221"/>
        <v>0</v>
      </c>
      <c r="T170" s="4">
        <f t="shared" si="222"/>
        <v>1</v>
      </c>
      <c r="U170" s="55">
        <f t="shared" si="223"/>
        <v>1</v>
      </c>
    </row>
    <row r="171" spans="1:21" s="26" customFormat="1" ht="18.75" x14ac:dyDescent="0.3">
      <c r="A171" s="84" t="s">
        <v>454</v>
      </c>
      <c r="B171" s="69"/>
      <c r="C171" s="69"/>
      <c r="D171" s="69"/>
      <c r="E171" s="69"/>
      <c r="F171" s="82">
        <f t="shared" si="142"/>
        <v>0</v>
      </c>
      <c r="G171" s="69"/>
      <c r="H171" s="69"/>
      <c r="I171" s="69"/>
      <c r="J171" s="69"/>
      <c r="K171" s="5">
        <f t="shared" si="143"/>
        <v>0</v>
      </c>
      <c r="L171" s="69"/>
      <c r="M171" s="69"/>
      <c r="N171" s="69"/>
      <c r="O171" s="69"/>
      <c r="P171" s="5">
        <f t="shared" si="218"/>
        <v>0</v>
      </c>
      <c r="Q171" s="60">
        <f t="shared" si="219"/>
        <v>0</v>
      </c>
      <c r="R171" s="4">
        <f t="shared" si="220"/>
        <v>0</v>
      </c>
      <c r="S171" s="4">
        <f t="shared" si="221"/>
        <v>0</v>
      </c>
      <c r="T171" s="4">
        <f t="shared" si="222"/>
        <v>0</v>
      </c>
      <c r="U171" s="55">
        <f t="shared" si="223"/>
        <v>0</v>
      </c>
    </row>
    <row r="172" spans="1:21" s="26" customFormat="1" x14ac:dyDescent="0.25">
      <c r="A172" s="81" t="s">
        <v>455</v>
      </c>
      <c r="B172" s="69"/>
      <c r="C172" s="69"/>
      <c r="D172" s="69"/>
      <c r="E172" s="69">
        <v>1</v>
      </c>
      <c r="F172" s="82">
        <f t="shared" si="142"/>
        <v>1</v>
      </c>
      <c r="G172" s="69"/>
      <c r="H172" s="69"/>
      <c r="I172" s="69"/>
      <c r="J172" s="69"/>
      <c r="K172" s="5">
        <f t="shared" si="143"/>
        <v>0</v>
      </c>
      <c r="L172" s="69"/>
      <c r="M172" s="69"/>
      <c r="N172" s="69"/>
      <c r="O172" s="69"/>
      <c r="P172" s="5">
        <f t="shared" si="218"/>
        <v>0</v>
      </c>
      <c r="Q172" s="60">
        <f t="shared" si="219"/>
        <v>0</v>
      </c>
      <c r="R172" s="4">
        <f t="shared" si="220"/>
        <v>0</v>
      </c>
      <c r="S172" s="4">
        <f t="shared" si="221"/>
        <v>0</v>
      </c>
      <c r="T172" s="4">
        <f t="shared" si="222"/>
        <v>1</v>
      </c>
      <c r="U172" s="55">
        <f t="shared" si="223"/>
        <v>1</v>
      </c>
    </row>
    <row r="173" spans="1:21" s="26" customFormat="1" x14ac:dyDescent="0.25">
      <c r="A173" s="81" t="s">
        <v>456</v>
      </c>
      <c r="B173" s="69"/>
      <c r="C173" s="69"/>
      <c r="D173" s="69"/>
      <c r="E173" s="69">
        <v>1</v>
      </c>
      <c r="F173" s="82">
        <f t="shared" si="142"/>
        <v>1</v>
      </c>
      <c r="G173" s="69"/>
      <c r="H173" s="69"/>
      <c r="I173" s="69"/>
      <c r="J173" s="69"/>
      <c r="K173" s="5">
        <f t="shared" si="143"/>
        <v>0</v>
      </c>
      <c r="L173" s="69"/>
      <c r="M173" s="69"/>
      <c r="N173" s="69"/>
      <c r="O173" s="69"/>
      <c r="P173" s="5">
        <f t="shared" si="218"/>
        <v>0</v>
      </c>
      <c r="Q173" s="60">
        <f t="shared" si="219"/>
        <v>0</v>
      </c>
      <c r="R173" s="4">
        <f t="shared" si="220"/>
        <v>0</v>
      </c>
      <c r="S173" s="4">
        <f t="shared" si="221"/>
        <v>0</v>
      </c>
      <c r="T173" s="4">
        <f t="shared" si="222"/>
        <v>1</v>
      </c>
      <c r="U173" s="55">
        <f t="shared" si="223"/>
        <v>1</v>
      </c>
    </row>
    <row r="174" spans="1:21" s="26" customFormat="1" x14ac:dyDescent="0.25">
      <c r="A174" s="81" t="s">
        <v>457</v>
      </c>
      <c r="B174" s="69"/>
      <c r="C174" s="69"/>
      <c r="D174" s="69"/>
      <c r="E174" s="69">
        <v>1</v>
      </c>
      <c r="F174" s="82">
        <f t="shared" si="142"/>
        <v>1</v>
      </c>
      <c r="G174" s="69"/>
      <c r="H174" s="69"/>
      <c r="I174" s="69"/>
      <c r="J174" s="69"/>
      <c r="K174" s="5">
        <f t="shared" si="143"/>
        <v>0</v>
      </c>
      <c r="L174" s="69"/>
      <c r="M174" s="69"/>
      <c r="N174" s="69"/>
      <c r="O174" s="69">
        <f>1</f>
        <v>1</v>
      </c>
      <c r="P174" s="5">
        <f t="shared" si="218"/>
        <v>1</v>
      </c>
      <c r="Q174" s="60">
        <f t="shared" si="219"/>
        <v>0</v>
      </c>
      <c r="R174" s="4">
        <f t="shared" si="220"/>
        <v>0</v>
      </c>
      <c r="S174" s="4">
        <f t="shared" si="221"/>
        <v>0</v>
      </c>
      <c r="T174" s="4">
        <f t="shared" si="222"/>
        <v>0</v>
      </c>
      <c r="U174" s="55">
        <f t="shared" si="223"/>
        <v>0</v>
      </c>
    </row>
    <row r="175" spans="1:21" s="26" customFormat="1" x14ac:dyDescent="0.25">
      <c r="A175" s="81" t="s">
        <v>465</v>
      </c>
      <c r="B175" s="69"/>
      <c r="C175" s="69"/>
      <c r="D175" s="69"/>
      <c r="E175" s="69">
        <v>1</v>
      </c>
      <c r="F175" s="82">
        <f t="shared" si="142"/>
        <v>1</v>
      </c>
      <c r="G175" s="69"/>
      <c r="H175" s="69"/>
      <c r="I175" s="69"/>
      <c r="J175" s="69"/>
      <c r="K175" s="5">
        <f t="shared" si="143"/>
        <v>0</v>
      </c>
      <c r="L175" s="69"/>
      <c r="M175" s="69"/>
      <c r="N175" s="69"/>
      <c r="O175" s="69"/>
      <c r="P175" s="5">
        <f t="shared" si="218"/>
        <v>0</v>
      </c>
      <c r="Q175" s="60">
        <f t="shared" si="219"/>
        <v>0</v>
      </c>
      <c r="R175" s="4">
        <f t="shared" si="220"/>
        <v>0</v>
      </c>
      <c r="S175" s="4">
        <f t="shared" si="221"/>
        <v>0</v>
      </c>
      <c r="T175" s="4">
        <f t="shared" si="222"/>
        <v>1</v>
      </c>
      <c r="U175" s="55">
        <f t="shared" si="223"/>
        <v>1</v>
      </c>
    </row>
    <row r="176" spans="1:21" s="26" customFormat="1" x14ac:dyDescent="0.25">
      <c r="A176" s="81" t="s">
        <v>458</v>
      </c>
      <c r="B176" s="69"/>
      <c r="C176" s="69"/>
      <c r="D176" s="69"/>
      <c r="E176" s="69">
        <v>1</v>
      </c>
      <c r="F176" s="82">
        <f t="shared" si="142"/>
        <v>1</v>
      </c>
      <c r="G176" s="69"/>
      <c r="H176" s="69"/>
      <c r="I176" s="69"/>
      <c r="J176" s="69"/>
      <c r="K176" s="5">
        <f t="shared" si="143"/>
        <v>0</v>
      </c>
      <c r="L176" s="69"/>
      <c r="M176" s="69"/>
      <c r="N176" s="69"/>
      <c r="O176" s="69"/>
      <c r="P176" s="5">
        <f t="shared" si="218"/>
        <v>0</v>
      </c>
      <c r="Q176" s="60">
        <f t="shared" si="219"/>
        <v>0</v>
      </c>
      <c r="R176" s="4">
        <f t="shared" si="220"/>
        <v>0</v>
      </c>
      <c r="S176" s="4">
        <f t="shared" si="221"/>
        <v>0</v>
      </c>
      <c r="T176" s="4">
        <f t="shared" si="222"/>
        <v>1</v>
      </c>
      <c r="U176" s="55">
        <f t="shared" si="223"/>
        <v>1</v>
      </c>
    </row>
    <row r="177" spans="1:21" s="26" customFormat="1" ht="18.75" x14ac:dyDescent="0.3">
      <c r="A177" s="84" t="s">
        <v>459</v>
      </c>
      <c r="B177" s="69"/>
      <c r="C177" s="69"/>
      <c r="D177" s="69"/>
      <c r="E177" s="69"/>
      <c r="F177" s="82">
        <f t="shared" si="142"/>
        <v>0</v>
      </c>
      <c r="G177" s="69"/>
      <c r="H177" s="69"/>
      <c r="I177" s="69"/>
      <c r="J177" s="69"/>
      <c r="K177" s="5">
        <f t="shared" si="143"/>
        <v>0</v>
      </c>
      <c r="L177" s="69"/>
      <c r="M177" s="69"/>
      <c r="N177" s="69"/>
      <c r="O177" s="69"/>
      <c r="P177" s="5">
        <f t="shared" si="218"/>
        <v>0</v>
      </c>
      <c r="Q177" s="60">
        <f t="shared" si="219"/>
        <v>0</v>
      </c>
      <c r="R177" s="4">
        <f t="shared" si="220"/>
        <v>0</v>
      </c>
      <c r="S177" s="4">
        <f t="shared" si="221"/>
        <v>0</v>
      </c>
      <c r="T177" s="4">
        <f t="shared" si="222"/>
        <v>0</v>
      </c>
      <c r="U177" s="55">
        <f t="shared" si="223"/>
        <v>0</v>
      </c>
    </row>
    <row r="178" spans="1:21" s="26" customFormat="1" x14ac:dyDescent="0.25">
      <c r="A178" s="81" t="s">
        <v>460</v>
      </c>
      <c r="B178" s="69"/>
      <c r="C178" s="69"/>
      <c r="D178" s="69"/>
      <c r="E178" s="69">
        <v>2</v>
      </c>
      <c r="F178" s="82">
        <f t="shared" si="142"/>
        <v>2</v>
      </c>
      <c r="G178" s="69"/>
      <c r="H178" s="69"/>
      <c r="I178" s="69"/>
      <c r="J178" s="69"/>
      <c r="K178" s="5">
        <f t="shared" si="143"/>
        <v>0</v>
      </c>
      <c r="L178" s="69"/>
      <c r="M178" s="69"/>
      <c r="N178" s="69"/>
      <c r="O178" s="69"/>
      <c r="P178" s="5">
        <f t="shared" si="218"/>
        <v>0</v>
      </c>
      <c r="Q178" s="60">
        <f t="shared" si="219"/>
        <v>0</v>
      </c>
      <c r="R178" s="4">
        <f t="shared" si="220"/>
        <v>0</v>
      </c>
      <c r="S178" s="4">
        <f t="shared" si="221"/>
        <v>0</v>
      </c>
      <c r="T178" s="4">
        <f t="shared" si="222"/>
        <v>2</v>
      </c>
      <c r="U178" s="55">
        <f t="shared" si="223"/>
        <v>2</v>
      </c>
    </row>
    <row r="179" spans="1:21" s="26" customFormat="1" x14ac:dyDescent="0.25">
      <c r="A179" s="81" t="s">
        <v>461</v>
      </c>
      <c r="B179" s="69"/>
      <c r="C179" s="69"/>
      <c r="D179" s="69"/>
      <c r="E179" s="69">
        <v>1</v>
      </c>
      <c r="F179" s="82">
        <f t="shared" si="142"/>
        <v>1</v>
      </c>
      <c r="G179" s="69"/>
      <c r="H179" s="69"/>
      <c r="I179" s="69"/>
      <c r="J179" s="69"/>
      <c r="K179" s="5">
        <f t="shared" si="143"/>
        <v>0</v>
      </c>
      <c r="L179" s="69"/>
      <c r="M179" s="69"/>
      <c r="N179" s="69"/>
      <c r="O179" s="69"/>
      <c r="P179" s="5">
        <f t="shared" si="218"/>
        <v>0</v>
      </c>
      <c r="Q179" s="60">
        <f t="shared" si="219"/>
        <v>0</v>
      </c>
      <c r="R179" s="4">
        <f t="shared" si="220"/>
        <v>0</v>
      </c>
      <c r="S179" s="4">
        <f t="shared" si="221"/>
        <v>0</v>
      </c>
      <c r="T179" s="4">
        <f t="shared" si="222"/>
        <v>1</v>
      </c>
      <c r="U179" s="55">
        <f t="shared" si="223"/>
        <v>1</v>
      </c>
    </row>
    <row r="180" spans="1:21" s="26" customFormat="1" x14ac:dyDescent="0.25">
      <c r="A180" s="81" t="s">
        <v>462</v>
      </c>
      <c r="B180" s="69"/>
      <c r="C180" s="69"/>
      <c r="D180" s="69"/>
      <c r="E180" s="69">
        <v>1</v>
      </c>
      <c r="F180" s="82">
        <f t="shared" si="142"/>
        <v>1</v>
      </c>
      <c r="G180" s="69"/>
      <c r="H180" s="69"/>
      <c r="I180" s="69"/>
      <c r="J180" s="69"/>
      <c r="K180" s="5">
        <f t="shared" si="143"/>
        <v>0</v>
      </c>
      <c r="L180" s="69"/>
      <c r="M180" s="69"/>
      <c r="N180" s="69"/>
      <c r="O180" s="69"/>
      <c r="P180" s="5">
        <f t="shared" si="218"/>
        <v>0</v>
      </c>
      <c r="Q180" s="60">
        <f t="shared" si="219"/>
        <v>0</v>
      </c>
      <c r="R180" s="4">
        <f t="shared" si="220"/>
        <v>0</v>
      </c>
      <c r="S180" s="4">
        <f t="shared" si="221"/>
        <v>0</v>
      </c>
      <c r="T180" s="4">
        <f t="shared" si="222"/>
        <v>1</v>
      </c>
      <c r="U180" s="55">
        <f t="shared" si="223"/>
        <v>1</v>
      </c>
    </row>
    <row r="181" spans="1:21" s="26" customFormat="1" x14ac:dyDescent="0.25">
      <c r="A181" s="81" t="s">
        <v>463</v>
      </c>
      <c r="B181" s="69"/>
      <c r="C181" s="69"/>
      <c r="D181" s="69"/>
      <c r="E181" s="69">
        <v>1</v>
      </c>
      <c r="F181" s="82">
        <f t="shared" si="142"/>
        <v>1</v>
      </c>
      <c r="G181" s="69"/>
      <c r="H181" s="69"/>
      <c r="I181" s="69"/>
      <c r="J181" s="69"/>
      <c r="K181" s="5">
        <f t="shared" si="143"/>
        <v>0</v>
      </c>
      <c r="L181" s="69"/>
      <c r="M181" s="69"/>
      <c r="N181" s="69"/>
      <c r="O181" s="69"/>
      <c r="P181" s="5">
        <f t="shared" si="218"/>
        <v>0</v>
      </c>
      <c r="Q181" s="60">
        <f t="shared" si="219"/>
        <v>0</v>
      </c>
      <c r="R181" s="4">
        <f t="shared" si="220"/>
        <v>0</v>
      </c>
      <c r="S181" s="4">
        <f t="shared" si="221"/>
        <v>0</v>
      </c>
      <c r="T181" s="4">
        <f t="shared" si="222"/>
        <v>1</v>
      </c>
      <c r="U181" s="55">
        <f t="shared" si="223"/>
        <v>1</v>
      </c>
    </row>
    <row r="182" spans="1:21" s="26" customFormat="1" x14ac:dyDescent="0.25">
      <c r="A182" s="81" t="s">
        <v>464</v>
      </c>
      <c r="B182" s="69"/>
      <c r="C182" s="69"/>
      <c r="D182" s="69"/>
      <c r="E182" s="69">
        <v>1</v>
      </c>
      <c r="F182" s="82">
        <f t="shared" si="142"/>
        <v>1</v>
      </c>
      <c r="G182" s="69"/>
      <c r="H182" s="69"/>
      <c r="I182" s="69"/>
      <c r="J182" s="69"/>
      <c r="K182" s="5">
        <f t="shared" si="143"/>
        <v>0</v>
      </c>
      <c r="L182" s="69"/>
      <c r="M182" s="69"/>
      <c r="N182" s="69"/>
      <c r="O182" s="69"/>
      <c r="P182" s="5">
        <f t="shared" si="218"/>
        <v>0</v>
      </c>
      <c r="Q182" s="60">
        <f t="shared" si="219"/>
        <v>0</v>
      </c>
      <c r="R182" s="4">
        <f t="shared" si="220"/>
        <v>0</v>
      </c>
      <c r="S182" s="4">
        <f t="shared" si="221"/>
        <v>0</v>
      </c>
      <c r="T182" s="4">
        <f t="shared" si="222"/>
        <v>1</v>
      </c>
      <c r="U182" s="55">
        <f t="shared" si="223"/>
        <v>1</v>
      </c>
    </row>
    <row r="183" spans="1:21" s="26" customFormat="1" ht="18.75" x14ac:dyDescent="0.3">
      <c r="A183" s="84" t="s">
        <v>466</v>
      </c>
      <c r="B183" s="69"/>
      <c r="C183" s="69"/>
      <c r="D183" s="69"/>
      <c r="E183" s="69"/>
      <c r="F183" s="82">
        <f t="shared" si="142"/>
        <v>0</v>
      </c>
      <c r="G183" s="69"/>
      <c r="H183" s="69"/>
      <c r="I183" s="69"/>
      <c r="J183" s="69"/>
      <c r="K183" s="5">
        <f t="shared" si="143"/>
        <v>0</v>
      </c>
      <c r="L183" s="69"/>
      <c r="M183" s="69"/>
      <c r="N183" s="69"/>
      <c r="O183" s="69"/>
      <c r="P183" s="5">
        <f t="shared" si="218"/>
        <v>0</v>
      </c>
      <c r="Q183" s="60">
        <f t="shared" si="219"/>
        <v>0</v>
      </c>
      <c r="R183" s="4">
        <f t="shared" si="220"/>
        <v>0</v>
      </c>
      <c r="S183" s="4">
        <f t="shared" si="221"/>
        <v>0</v>
      </c>
      <c r="T183" s="4">
        <f t="shared" si="222"/>
        <v>0</v>
      </c>
      <c r="U183" s="55">
        <f t="shared" si="223"/>
        <v>0</v>
      </c>
    </row>
    <row r="184" spans="1:21" s="26" customFormat="1" x14ac:dyDescent="0.25">
      <c r="A184" s="81" t="s">
        <v>467</v>
      </c>
      <c r="B184" s="69"/>
      <c r="C184" s="69"/>
      <c r="D184" s="69"/>
      <c r="E184" s="69">
        <v>12</v>
      </c>
      <c r="F184" s="82">
        <f t="shared" si="142"/>
        <v>12</v>
      </c>
      <c r="G184" s="69"/>
      <c r="H184" s="69"/>
      <c r="I184" s="69"/>
      <c r="J184" s="69"/>
      <c r="K184" s="5">
        <f t="shared" si="143"/>
        <v>0</v>
      </c>
      <c r="L184" s="69"/>
      <c r="M184" s="69"/>
      <c r="N184" s="69"/>
      <c r="O184" s="69"/>
      <c r="P184" s="5">
        <f t="shared" si="218"/>
        <v>0</v>
      </c>
      <c r="Q184" s="60">
        <f t="shared" si="219"/>
        <v>0</v>
      </c>
      <c r="R184" s="4">
        <f t="shared" si="220"/>
        <v>0</v>
      </c>
      <c r="S184" s="4">
        <f t="shared" si="221"/>
        <v>0</v>
      </c>
      <c r="T184" s="4">
        <f t="shared" si="222"/>
        <v>12</v>
      </c>
      <c r="U184" s="55">
        <f t="shared" si="223"/>
        <v>12</v>
      </c>
    </row>
    <row r="185" spans="1:21" s="26" customFormat="1" x14ac:dyDescent="0.25">
      <c r="A185" s="81" t="s">
        <v>468</v>
      </c>
      <c r="B185" s="69"/>
      <c r="C185" s="69"/>
      <c r="D185" s="69"/>
      <c r="E185" s="69">
        <v>2</v>
      </c>
      <c r="F185" s="82">
        <f t="shared" si="142"/>
        <v>2</v>
      </c>
      <c r="G185" s="69"/>
      <c r="H185" s="69"/>
      <c r="I185" s="69"/>
      <c r="J185" s="69"/>
      <c r="K185" s="5">
        <f t="shared" si="143"/>
        <v>0</v>
      </c>
      <c r="L185" s="69"/>
      <c r="M185" s="69"/>
      <c r="N185" s="69"/>
      <c r="O185" s="69"/>
      <c r="P185" s="5">
        <f t="shared" si="218"/>
        <v>0</v>
      </c>
      <c r="Q185" s="60">
        <f t="shared" si="219"/>
        <v>0</v>
      </c>
      <c r="R185" s="4">
        <f t="shared" si="220"/>
        <v>0</v>
      </c>
      <c r="S185" s="4">
        <f t="shared" si="221"/>
        <v>0</v>
      </c>
      <c r="T185" s="4">
        <f t="shared" si="222"/>
        <v>2</v>
      </c>
      <c r="U185" s="55">
        <f t="shared" si="223"/>
        <v>2</v>
      </c>
    </row>
    <row r="186" spans="1:21" x14ac:dyDescent="0.25">
      <c r="A186" s="81" t="s">
        <v>469</v>
      </c>
      <c r="B186" s="69"/>
      <c r="C186" s="69"/>
      <c r="D186" s="69"/>
      <c r="E186" s="69">
        <v>1</v>
      </c>
      <c r="F186" s="82">
        <f t="shared" si="142"/>
        <v>1</v>
      </c>
      <c r="G186" s="69"/>
      <c r="H186" s="69"/>
      <c r="I186" s="69"/>
      <c r="J186" s="69"/>
      <c r="K186" s="5">
        <f t="shared" si="143"/>
        <v>0</v>
      </c>
      <c r="L186" s="69"/>
      <c r="M186" s="69"/>
      <c r="N186" s="69"/>
      <c r="O186" s="69"/>
      <c r="P186" s="5">
        <f t="shared" si="218"/>
        <v>0</v>
      </c>
      <c r="Q186" s="60">
        <f t="shared" si="219"/>
        <v>0</v>
      </c>
      <c r="R186" s="4">
        <f t="shared" si="220"/>
        <v>0</v>
      </c>
      <c r="S186" s="4">
        <f t="shared" si="221"/>
        <v>0</v>
      </c>
      <c r="T186" s="4">
        <f t="shared" si="222"/>
        <v>1</v>
      </c>
      <c r="U186" s="55">
        <f t="shared" si="223"/>
        <v>1</v>
      </c>
    </row>
    <row r="187" spans="1:21" x14ac:dyDescent="0.25">
      <c r="A187" s="81" t="s">
        <v>470</v>
      </c>
      <c r="B187" s="69"/>
      <c r="C187" s="69"/>
      <c r="D187" s="69"/>
      <c r="E187" s="69">
        <v>4</v>
      </c>
      <c r="F187" s="82">
        <f t="shared" si="142"/>
        <v>4</v>
      </c>
      <c r="G187" s="69"/>
      <c r="H187" s="69"/>
      <c r="I187" s="69"/>
      <c r="J187" s="69"/>
      <c r="K187" s="5">
        <f t="shared" si="143"/>
        <v>0</v>
      </c>
      <c r="L187" s="69"/>
      <c r="M187" s="69"/>
      <c r="N187" s="69"/>
      <c r="O187" s="69"/>
      <c r="P187" s="5">
        <f t="shared" si="218"/>
        <v>0</v>
      </c>
      <c r="Q187" s="60">
        <f t="shared" si="219"/>
        <v>0</v>
      </c>
      <c r="R187" s="4">
        <f t="shared" si="220"/>
        <v>0</v>
      </c>
      <c r="S187" s="4">
        <f t="shared" si="221"/>
        <v>0</v>
      </c>
      <c r="T187" s="4">
        <f t="shared" si="222"/>
        <v>4</v>
      </c>
      <c r="U187" s="55">
        <f t="shared" si="223"/>
        <v>4</v>
      </c>
    </row>
    <row r="188" spans="1:21" x14ac:dyDescent="0.25">
      <c r="A188" s="81" t="s">
        <v>471</v>
      </c>
      <c r="B188" s="69"/>
      <c r="C188" s="69"/>
      <c r="D188" s="69"/>
      <c r="E188" s="69">
        <v>1</v>
      </c>
      <c r="F188" s="82">
        <f t="shared" si="142"/>
        <v>1</v>
      </c>
      <c r="G188" s="69"/>
      <c r="H188" s="69"/>
      <c r="I188" s="69"/>
      <c r="J188" s="69"/>
      <c r="K188" s="5">
        <f t="shared" si="143"/>
        <v>0</v>
      </c>
      <c r="L188" s="69"/>
      <c r="M188" s="69"/>
      <c r="N188" s="69"/>
      <c r="O188" s="69"/>
      <c r="P188" s="5">
        <f t="shared" si="218"/>
        <v>0</v>
      </c>
      <c r="Q188" s="60">
        <f t="shared" si="219"/>
        <v>0</v>
      </c>
      <c r="R188" s="4">
        <f t="shared" si="220"/>
        <v>0</v>
      </c>
      <c r="S188" s="4">
        <f t="shared" si="221"/>
        <v>0</v>
      </c>
      <c r="T188" s="4">
        <f t="shared" si="222"/>
        <v>1</v>
      </c>
      <c r="U188" s="55">
        <f t="shared" si="223"/>
        <v>1</v>
      </c>
    </row>
    <row r="189" spans="1:21" ht="18.75" x14ac:dyDescent="0.3">
      <c r="A189" s="84" t="s">
        <v>472</v>
      </c>
      <c r="B189" s="69"/>
      <c r="C189" s="69"/>
      <c r="D189" s="69"/>
      <c r="E189" s="69"/>
      <c r="F189" s="82">
        <f t="shared" si="142"/>
        <v>0</v>
      </c>
      <c r="G189" s="69"/>
      <c r="H189" s="69"/>
      <c r="I189" s="69"/>
      <c r="J189" s="69"/>
      <c r="K189" s="5">
        <f t="shared" si="143"/>
        <v>0</v>
      </c>
      <c r="L189" s="69"/>
      <c r="M189" s="69"/>
      <c r="N189" s="69"/>
      <c r="O189" s="69"/>
      <c r="P189" s="5">
        <f t="shared" si="218"/>
        <v>0</v>
      </c>
      <c r="Q189" s="60">
        <f t="shared" si="219"/>
        <v>0</v>
      </c>
      <c r="R189" s="4">
        <f t="shared" si="220"/>
        <v>0</v>
      </c>
      <c r="S189" s="4">
        <f t="shared" si="221"/>
        <v>0</v>
      </c>
      <c r="T189" s="4">
        <f t="shared" si="222"/>
        <v>0</v>
      </c>
      <c r="U189" s="55">
        <f t="shared" si="223"/>
        <v>0</v>
      </c>
    </row>
    <row r="190" spans="1:21" ht="15.75" thickBot="1" x14ac:dyDescent="0.3">
      <c r="A190" s="23" t="s">
        <v>472</v>
      </c>
      <c r="B190" s="24"/>
      <c r="C190" s="24"/>
      <c r="D190" s="24"/>
      <c r="E190" s="24">
        <v>20</v>
      </c>
      <c r="F190" s="86">
        <f t="shared" si="142"/>
        <v>20</v>
      </c>
      <c r="G190" s="24"/>
      <c r="H190" s="24"/>
      <c r="I190" s="24"/>
      <c r="J190" s="24">
        <f>24</f>
        <v>24</v>
      </c>
      <c r="K190" s="87">
        <f t="shared" si="143"/>
        <v>24</v>
      </c>
      <c r="L190" s="24"/>
      <c r="M190" s="24"/>
      <c r="N190" s="24"/>
      <c r="O190" s="24">
        <f>11+1+1+1+1+2+1+1+1+5+1+2+5+2+2+3</f>
        <v>40</v>
      </c>
      <c r="P190" s="87">
        <f t="shared" si="218"/>
        <v>40</v>
      </c>
      <c r="Q190" s="111">
        <f t="shared" si="219"/>
        <v>0</v>
      </c>
      <c r="R190" s="24">
        <f t="shared" si="220"/>
        <v>0</v>
      </c>
      <c r="S190" s="24">
        <f t="shared" si="221"/>
        <v>0</v>
      </c>
      <c r="T190" s="24">
        <f t="shared" si="222"/>
        <v>4</v>
      </c>
      <c r="U190" s="78">
        <f t="shared" si="223"/>
        <v>4</v>
      </c>
    </row>
    <row r="191" spans="1:21" x14ac:dyDescent="0.25">
      <c r="A191" s="106"/>
      <c r="B191" s="106"/>
      <c r="C191" s="106"/>
      <c r="D191" s="106"/>
      <c r="E191" s="106"/>
      <c r="F191" s="106"/>
      <c r="G191" s="106"/>
      <c r="H191" s="106"/>
      <c r="I191" s="106"/>
      <c r="J191" s="106"/>
      <c r="K191" s="103"/>
      <c r="L191" s="106"/>
      <c r="M191" s="106"/>
      <c r="N191" s="106"/>
      <c r="O191" s="106"/>
      <c r="P191" s="103"/>
      <c r="Q191" s="107"/>
      <c r="R191" s="106"/>
      <c r="S191" s="106"/>
      <c r="T191" s="106"/>
      <c r="U191" s="108"/>
    </row>
    <row r="192" spans="1:21" x14ac:dyDescent="0.25">
      <c r="A192" s="106"/>
      <c r="B192" s="106"/>
      <c r="C192" s="106"/>
      <c r="D192" s="106"/>
      <c r="E192" s="106"/>
      <c r="F192" s="106"/>
      <c r="G192" s="106"/>
      <c r="H192" s="106"/>
      <c r="I192" s="106"/>
      <c r="J192" s="106"/>
      <c r="K192" s="103"/>
      <c r="L192" s="106"/>
      <c r="M192" s="106"/>
      <c r="N192" s="106"/>
      <c r="O192" s="106"/>
      <c r="P192" s="103"/>
      <c r="Q192" s="107"/>
      <c r="R192" s="106"/>
      <c r="S192" s="106"/>
      <c r="T192" s="106"/>
      <c r="U192" s="108"/>
    </row>
    <row r="193" spans="1:21" x14ac:dyDescent="0.25">
      <c r="A193" s="106"/>
      <c r="B193" s="106"/>
      <c r="C193" s="106"/>
      <c r="D193" s="106"/>
      <c r="E193" s="106"/>
      <c r="F193" s="106"/>
      <c r="G193" s="106"/>
      <c r="H193" s="106"/>
      <c r="I193" s="106"/>
      <c r="J193" s="106"/>
      <c r="K193" s="103"/>
      <c r="L193" s="106"/>
      <c r="M193" s="106"/>
      <c r="N193" s="106"/>
      <c r="O193" s="106"/>
      <c r="P193" s="103"/>
      <c r="Q193" s="107"/>
      <c r="R193" s="106"/>
      <c r="S193" s="106"/>
      <c r="T193" s="106"/>
      <c r="U193" s="108"/>
    </row>
    <row r="194" spans="1:21" x14ac:dyDescent="0.25">
      <c r="A194" s="106"/>
      <c r="B194" s="106"/>
      <c r="C194" s="106"/>
      <c r="D194" s="106"/>
      <c r="E194" s="106"/>
      <c r="F194" s="106"/>
      <c r="G194" s="106"/>
      <c r="H194" s="106"/>
      <c r="I194" s="106"/>
      <c r="J194" s="106"/>
      <c r="K194" s="103"/>
      <c r="L194" s="106"/>
      <c r="M194" s="106"/>
      <c r="N194" s="106"/>
      <c r="O194" s="106"/>
      <c r="P194" s="103"/>
      <c r="Q194" s="107"/>
      <c r="R194" s="106"/>
      <c r="S194" s="106"/>
      <c r="T194" s="106"/>
      <c r="U194" s="108"/>
    </row>
    <row r="195" spans="1:21" x14ac:dyDescent="0.25">
      <c r="A195" s="106"/>
      <c r="B195" s="106"/>
      <c r="C195" s="106"/>
      <c r="D195" s="106"/>
      <c r="E195" s="106"/>
      <c r="F195" s="106"/>
      <c r="G195" s="106"/>
      <c r="H195" s="106"/>
      <c r="I195" s="106"/>
      <c r="J195" s="106"/>
      <c r="K195" s="103"/>
      <c r="L195" s="106"/>
      <c r="M195" s="106"/>
      <c r="N195" s="106"/>
      <c r="O195" s="106"/>
      <c r="P195" s="103"/>
      <c r="Q195" s="107"/>
      <c r="R195" s="106"/>
      <c r="S195" s="106"/>
      <c r="T195" s="106"/>
      <c r="U195" s="108"/>
    </row>
    <row r="196" spans="1:21" x14ac:dyDescent="0.25">
      <c r="A196" s="106"/>
      <c r="B196" s="106"/>
      <c r="C196" s="106"/>
      <c r="D196" s="106"/>
      <c r="E196" s="106"/>
      <c r="F196" s="106"/>
      <c r="G196" s="106"/>
      <c r="H196" s="106"/>
      <c r="I196" s="106"/>
      <c r="J196" s="106"/>
      <c r="K196" s="103"/>
      <c r="L196" s="106"/>
      <c r="M196" s="106"/>
      <c r="N196" s="106"/>
      <c r="O196" s="106"/>
      <c r="P196" s="103"/>
      <c r="Q196" s="107"/>
      <c r="R196" s="106"/>
      <c r="S196" s="106"/>
      <c r="T196" s="106"/>
      <c r="U196" s="108"/>
    </row>
    <row r="197" spans="1:21" x14ac:dyDescent="0.25">
      <c r="A197" s="106"/>
      <c r="B197" s="106"/>
      <c r="C197" s="106"/>
      <c r="D197" s="106"/>
      <c r="E197" s="106"/>
      <c r="F197" s="106"/>
      <c r="G197" s="106"/>
      <c r="H197" s="106"/>
      <c r="I197" s="106"/>
      <c r="J197" s="106"/>
      <c r="K197" s="103"/>
      <c r="L197" s="106"/>
      <c r="M197" s="106"/>
      <c r="N197" s="106"/>
      <c r="O197" s="106"/>
      <c r="P197" s="103"/>
      <c r="Q197" s="107"/>
      <c r="R197" s="106"/>
      <c r="S197" s="106"/>
      <c r="T197" s="106"/>
      <c r="U197" s="108"/>
    </row>
    <row r="198" spans="1:21" x14ac:dyDescent="0.25">
      <c r="A198" s="106"/>
      <c r="B198" s="106"/>
      <c r="C198" s="106"/>
      <c r="D198" s="106"/>
      <c r="E198" s="106"/>
      <c r="F198" s="106"/>
      <c r="G198" s="106"/>
      <c r="H198" s="106"/>
      <c r="I198" s="106"/>
      <c r="J198" s="106"/>
      <c r="K198" s="103"/>
      <c r="L198" s="106"/>
      <c r="M198" s="106"/>
      <c r="N198" s="106"/>
      <c r="O198" s="106"/>
      <c r="P198" s="103"/>
      <c r="Q198" s="107"/>
      <c r="R198" s="106"/>
      <c r="S198" s="106"/>
      <c r="T198" s="106"/>
      <c r="U198" s="108"/>
    </row>
    <row r="199" spans="1:21" x14ac:dyDescent="0.25">
      <c r="A199" s="106"/>
      <c r="B199" s="106"/>
      <c r="C199" s="106"/>
      <c r="D199" s="106"/>
      <c r="E199" s="106"/>
      <c r="F199" s="106"/>
      <c r="G199" s="106"/>
      <c r="H199" s="106"/>
      <c r="I199" s="106"/>
      <c r="J199" s="106"/>
      <c r="K199" s="103"/>
      <c r="L199" s="106"/>
      <c r="M199" s="106"/>
      <c r="N199" s="106"/>
      <c r="O199" s="106"/>
      <c r="P199" s="103"/>
      <c r="Q199" s="107"/>
      <c r="R199" s="106"/>
      <c r="S199" s="106"/>
      <c r="T199" s="106"/>
      <c r="U199" s="108"/>
    </row>
    <row r="200" spans="1:21" x14ac:dyDescent="0.25">
      <c r="A200" s="106"/>
      <c r="B200" s="106"/>
      <c r="C200" s="106"/>
      <c r="D200" s="106"/>
      <c r="E200" s="106"/>
      <c r="F200" s="106"/>
      <c r="G200" s="106"/>
      <c r="H200" s="106"/>
      <c r="I200" s="106"/>
      <c r="J200" s="106"/>
      <c r="K200" s="103"/>
      <c r="L200" s="106"/>
      <c r="M200" s="106"/>
      <c r="N200" s="106"/>
      <c r="O200" s="106"/>
      <c r="P200" s="103"/>
      <c r="Q200" s="107"/>
      <c r="R200" s="106"/>
      <c r="S200" s="106"/>
      <c r="T200" s="106"/>
      <c r="U200" s="108"/>
    </row>
    <row r="201" spans="1:21" x14ac:dyDescent="0.25">
      <c r="A201" s="106"/>
      <c r="B201" s="106"/>
      <c r="C201" s="106"/>
      <c r="D201" s="106"/>
      <c r="E201" s="106"/>
      <c r="F201" s="106"/>
      <c r="G201" s="106"/>
      <c r="H201" s="106"/>
      <c r="I201" s="106"/>
      <c r="J201" s="106"/>
      <c r="K201" s="103"/>
      <c r="L201" s="106"/>
      <c r="M201" s="106"/>
      <c r="N201" s="106"/>
      <c r="O201" s="106"/>
      <c r="P201" s="103"/>
      <c r="Q201" s="107"/>
      <c r="R201" s="106"/>
      <c r="S201" s="106"/>
      <c r="T201" s="106"/>
      <c r="U201" s="108"/>
    </row>
    <row r="202" spans="1:21" x14ac:dyDescent="0.25">
      <c r="A202" s="106"/>
      <c r="B202" s="106"/>
      <c r="C202" s="106"/>
      <c r="D202" s="106"/>
      <c r="E202" s="106"/>
      <c r="F202" s="106"/>
      <c r="G202" s="106"/>
      <c r="H202" s="106"/>
      <c r="I202" s="106"/>
      <c r="J202" s="106"/>
      <c r="K202" s="103"/>
      <c r="L202" s="106"/>
      <c r="M202" s="106"/>
      <c r="N202" s="106"/>
      <c r="O202" s="106"/>
      <c r="P202" s="103"/>
      <c r="Q202" s="107"/>
      <c r="R202" s="106"/>
      <c r="S202" s="106"/>
      <c r="T202" s="106"/>
      <c r="U202" s="108"/>
    </row>
    <row r="203" spans="1:21" x14ac:dyDescent="0.25">
      <c r="A203" s="106"/>
      <c r="B203" s="106"/>
      <c r="C203" s="106"/>
      <c r="D203" s="106"/>
      <c r="E203" s="106"/>
      <c r="F203" s="106"/>
      <c r="G203" s="106"/>
      <c r="H203" s="106"/>
      <c r="I203" s="106"/>
      <c r="J203" s="106"/>
      <c r="K203" s="103"/>
      <c r="L203" s="106"/>
      <c r="M203" s="106"/>
      <c r="N203" s="106"/>
      <c r="O203" s="106"/>
      <c r="P203" s="103"/>
      <c r="Q203" s="107"/>
      <c r="R203" s="106"/>
      <c r="S203" s="106"/>
      <c r="T203" s="106"/>
      <c r="U203" s="108"/>
    </row>
    <row r="204" spans="1:21" x14ac:dyDescent="0.25">
      <c r="A204" s="106"/>
      <c r="B204" s="106"/>
      <c r="C204" s="106"/>
      <c r="D204" s="106"/>
      <c r="E204" s="106"/>
      <c r="F204" s="106"/>
      <c r="G204" s="106"/>
      <c r="H204" s="106"/>
      <c r="I204" s="106"/>
      <c r="J204" s="106"/>
      <c r="K204" s="103"/>
      <c r="L204" s="106"/>
      <c r="M204" s="106"/>
      <c r="N204" s="106"/>
      <c r="O204" s="106"/>
      <c r="P204" s="103"/>
      <c r="Q204" s="107"/>
      <c r="R204" s="106"/>
      <c r="S204" s="106"/>
      <c r="T204" s="106"/>
      <c r="U204" s="108"/>
    </row>
    <row r="205" spans="1:21" x14ac:dyDescent="0.25">
      <c r="A205" s="106"/>
      <c r="B205" s="106"/>
      <c r="C205" s="106"/>
      <c r="D205" s="106"/>
      <c r="E205" s="106"/>
      <c r="F205" s="106"/>
      <c r="G205" s="106"/>
      <c r="H205" s="106"/>
      <c r="I205" s="106"/>
      <c r="J205" s="106"/>
      <c r="K205" s="103"/>
      <c r="L205" s="106"/>
      <c r="M205" s="106"/>
      <c r="N205" s="106"/>
      <c r="O205" s="106"/>
      <c r="P205" s="103"/>
      <c r="Q205" s="107"/>
      <c r="R205" s="106"/>
      <c r="S205" s="106"/>
      <c r="T205" s="106"/>
      <c r="U205" s="108"/>
    </row>
    <row r="206" spans="1:21" x14ac:dyDescent="0.25">
      <c r="A206" s="106"/>
      <c r="B206" s="106"/>
      <c r="C206" s="106"/>
      <c r="D206" s="106"/>
      <c r="E206" s="106"/>
      <c r="F206" s="106"/>
      <c r="G206" s="106"/>
      <c r="H206" s="106"/>
      <c r="I206" s="106"/>
      <c r="J206" s="106"/>
      <c r="K206" s="103"/>
      <c r="L206" s="106"/>
      <c r="M206" s="106"/>
      <c r="N206" s="106"/>
      <c r="O206" s="106"/>
      <c r="P206" s="103"/>
      <c r="Q206" s="107"/>
      <c r="R206" s="106"/>
      <c r="S206" s="106"/>
      <c r="T206" s="106"/>
      <c r="U206" s="108"/>
    </row>
    <row r="207" spans="1:21" x14ac:dyDescent="0.25">
      <c r="A207" s="106"/>
      <c r="B207" s="106"/>
      <c r="C207" s="106"/>
      <c r="D207" s="106"/>
      <c r="E207" s="106"/>
      <c r="F207" s="106"/>
      <c r="G207" s="106"/>
      <c r="H207" s="106"/>
      <c r="I207" s="106"/>
      <c r="J207" s="106"/>
      <c r="K207" s="103"/>
      <c r="L207" s="106"/>
      <c r="M207" s="106"/>
      <c r="N207" s="106"/>
      <c r="O207" s="106"/>
      <c r="P207" s="103"/>
      <c r="Q207" s="107"/>
      <c r="R207" s="106"/>
      <c r="S207" s="106"/>
      <c r="T207" s="106"/>
      <c r="U207" s="108"/>
    </row>
    <row r="208" spans="1:21" x14ac:dyDescent="0.25">
      <c r="A208" s="106"/>
      <c r="B208" s="106"/>
      <c r="C208" s="106"/>
      <c r="D208" s="106"/>
      <c r="E208" s="106"/>
      <c r="F208" s="106"/>
      <c r="G208" s="106"/>
      <c r="H208" s="106"/>
      <c r="I208" s="106"/>
      <c r="J208" s="106"/>
      <c r="K208" s="103"/>
      <c r="L208" s="106"/>
      <c r="M208" s="106"/>
      <c r="N208" s="106"/>
      <c r="O208" s="106"/>
      <c r="P208" s="103"/>
      <c r="Q208" s="107"/>
      <c r="R208" s="106"/>
      <c r="S208" s="106"/>
      <c r="T208" s="106"/>
      <c r="U208" s="108"/>
    </row>
    <row r="209" spans="1:21" x14ac:dyDescent="0.25">
      <c r="A209" s="106"/>
      <c r="B209" s="106"/>
      <c r="C209" s="106"/>
      <c r="D209" s="106"/>
      <c r="E209" s="106"/>
      <c r="F209" s="106"/>
      <c r="G209" s="106"/>
      <c r="H209" s="106"/>
      <c r="I209" s="106"/>
      <c r="J209" s="106"/>
      <c r="K209" s="103"/>
      <c r="L209" s="106"/>
      <c r="M209" s="106"/>
      <c r="N209" s="106"/>
      <c r="O209" s="106"/>
      <c r="P209" s="103"/>
      <c r="Q209" s="107"/>
      <c r="R209" s="106"/>
      <c r="S209" s="106"/>
      <c r="T209" s="106"/>
      <c r="U209" s="108"/>
    </row>
  </sheetData>
  <mergeCells count="4">
    <mergeCell ref="B1:F1"/>
    <mergeCell ref="G1:K1"/>
    <mergeCell ref="L1:P1"/>
    <mergeCell ref="Q1:U1"/>
  </mergeCells>
  <pageMargins left="0.2" right="0.2" top="0.25" bottom="0.2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"/>
  <sheetViews>
    <sheetView workbookViewId="0">
      <selection activeCell="V2" sqref="V2"/>
    </sheetView>
  </sheetViews>
  <sheetFormatPr defaultRowHeight="15" x14ac:dyDescent="0.25"/>
  <cols>
    <col min="1" max="1" width="25.85546875" bestFit="1" customWidth="1"/>
    <col min="2" max="2" width="4.5703125" customWidth="1"/>
    <col min="3" max="3" width="0" hidden="1" customWidth="1"/>
    <col min="4" max="4" width="4" customWidth="1"/>
    <col min="5" max="5" width="4.85546875" customWidth="1"/>
    <col min="7" max="7" width="6.28515625" customWidth="1"/>
    <col min="8" max="8" width="0" hidden="1" customWidth="1"/>
    <col min="9" max="9" width="4.7109375" customWidth="1"/>
    <col min="10" max="10" width="5.140625" customWidth="1"/>
    <col min="11" max="11" width="8" customWidth="1"/>
    <col min="12" max="12" width="6.5703125" customWidth="1"/>
    <col min="13" max="13" width="0" hidden="1" customWidth="1"/>
    <col min="14" max="14" width="5.28515625" customWidth="1"/>
    <col min="15" max="15" width="5.42578125" customWidth="1"/>
    <col min="17" max="17" width="6" customWidth="1"/>
    <col min="18" max="18" width="4.5703125" hidden="1" customWidth="1"/>
    <col min="19" max="19" width="5.7109375" customWidth="1"/>
    <col min="20" max="20" width="6.42578125" customWidth="1"/>
  </cols>
  <sheetData>
    <row r="1" spans="1:21" ht="15.75" x14ac:dyDescent="0.25">
      <c r="A1" s="198" t="s">
        <v>138</v>
      </c>
      <c r="B1" s="188" t="s">
        <v>141</v>
      </c>
      <c r="C1" s="188"/>
      <c r="D1" s="188"/>
      <c r="E1" s="188"/>
      <c r="F1" s="188"/>
      <c r="G1" s="188" t="s">
        <v>143</v>
      </c>
      <c r="H1" s="188"/>
      <c r="I1" s="188"/>
      <c r="J1" s="188"/>
      <c r="K1" s="188"/>
      <c r="L1" s="188" t="s">
        <v>144</v>
      </c>
      <c r="M1" s="188"/>
      <c r="N1" s="188"/>
      <c r="O1" s="188"/>
      <c r="P1" s="188"/>
      <c r="Q1" s="189" t="s">
        <v>146</v>
      </c>
      <c r="R1" s="189"/>
      <c r="S1" s="189"/>
      <c r="T1" s="189"/>
      <c r="U1" s="190"/>
    </row>
    <row r="2" spans="1:21" ht="15.75" thickBot="1" x14ac:dyDescent="0.3">
      <c r="A2" s="199"/>
      <c r="B2" s="5" t="s">
        <v>3</v>
      </c>
      <c r="C2" s="5" t="s">
        <v>4</v>
      </c>
      <c r="D2" s="5" t="s">
        <v>5</v>
      </c>
      <c r="E2" s="5" t="s">
        <v>6</v>
      </c>
      <c r="F2" s="5" t="s">
        <v>69</v>
      </c>
      <c r="G2" s="51" t="s">
        <v>3</v>
      </c>
      <c r="H2" s="51" t="s">
        <v>4</v>
      </c>
      <c r="I2" s="51" t="s">
        <v>142</v>
      </c>
      <c r="J2" s="51" t="s">
        <v>6</v>
      </c>
      <c r="K2" s="51" t="s">
        <v>69</v>
      </c>
      <c r="L2" s="51" t="s">
        <v>3</v>
      </c>
      <c r="M2" s="51" t="s">
        <v>4</v>
      </c>
      <c r="N2" s="51" t="s">
        <v>142</v>
      </c>
      <c r="O2" s="51" t="s">
        <v>6</v>
      </c>
      <c r="P2" s="51" t="s">
        <v>69</v>
      </c>
      <c r="Q2" s="51" t="s">
        <v>3</v>
      </c>
      <c r="R2" s="51" t="s">
        <v>4</v>
      </c>
      <c r="S2" s="51" t="s">
        <v>142</v>
      </c>
      <c r="T2" s="51" t="s">
        <v>6</v>
      </c>
      <c r="U2" s="52" t="s">
        <v>69</v>
      </c>
    </row>
    <row r="3" spans="1:21" ht="16.5" thickBot="1" x14ac:dyDescent="0.3">
      <c r="A3" s="80" t="s">
        <v>235</v>
      </c>
      <c r="B3" s="4"/>
      <c r="C3" s="4"/>
      <c r="D3" s="4"/>
      <c r="E3" s="4"/>
      <c r="F3" s="66">
        <f t="shared" ref="F3:F14" si="0">B3+C3+D3+E3</f>
        <v>0</v>
      </c>
      <c r="G3" s="4"/>
      <c r="H3" s="4"/>
      <c r="I3" s="4"/>
      <c r="J3" s="4"/>
      <c r="K3" s="5">
        <f>G3+H3+I3+J3</f>
        <v>0</v>
      </c>
      <c r="L3" s="4"/>
      <c r="M3" s="4"/>
      <c r="N3" s="4"/>
      <c r="O3" s="4"/>
      <c r="P3" s="5">
        <f>L3+M3+N3+O3</f>
        <v>0</v>
      </c>
      <c r="Q3" s="60">
        <f t="shared" ref="Q3:U14" si="1">B3+G3-L3</f>
        <v>0</v>
      </c>
      <c r="R3" s="4">
        <f t="shared" si="1"/>
        <v>0</v>
      </c>
      <c r="S3" s="4">
        <f t="shared" si="1"/>
        <v>0</v>
      </c>
      <c r="T3" s="10">
        <f t="shared" si="1"/>
        <v>0</v>
      </c>
      <c r="U3" s="55">
        <f t="shared" si="1"/>
        <v>0</v>
      </c>
    </row>
    <row r="4" spans="1:21" ht="15.75" thickBot="1" x14ac:dyDescent="0.3">
      <c r="A4" s="22" t="s">
        <v>236</v>
      </c>
      <c r="B4" s="4"/>
      <c r="C4" s="4"/>
      <c r="D4" s="4">
        <v>1</v>
      </c>
      <c r="E4" s="4">
        <v>2</v>
      </c>
      <c r="F4" s="66">
        <f t="shared" si="0"/>
        <v>3</v>
      </c>
      <c r="G4" s="4"/>
      <c r="H4" s="4"/>
      <c r="I4" s="4"/>
      <c r="J4" s="4">
        <v>5</v>
      </c>
      <c r="K4" s="5">
        <f t="shared" ref="K4:K14" si="2">G4+H4+I4+J4</f>
        <v>5</v>
      </c>
      <c r="L4" s="4"/>
      <c r="M4" s="4"/>
      <c r="N4" s="4">
        <f>1+1</f>
        <v>2</v>
      </c>
      <c r="O4" s="4">
        <f>1+1</f>
        <v>2</v>
      </c>
      <c r="P4" s="5">
        <f t="shared" ref="P4:P14" si="3">L4+M4+N4+O4</f>
        <v>4</v>
      </c>
      <c r="Q4" s="60">
        <f t="shared" ref="Q4:Q14" si="4">B4+G4-L4</f>
        <v>0</v>
      </c>
      <c r="R4" s="4">
        <f t="shared" ref="R4:R14" si="5">C4+H4-M4</f>
        <v>0</v>
      </c>
      <c r="S4" s="4">
        <f t="shared" ref="S4:S14" si="6">D4+I4-N4</f>
        <v>-1</v>
      </c>
      <c r="T4" s="10">
        <f t="shared" si="1"/>
        <v>5</v>
      </c>
      <c r="U4" s="55">
        <f t="shared" si="1"/>
        <v>4</v>
      </c>
    </row>
    <row r="5" spans="1:21" ht="15.75" thickBot="1" x14ac:dyDescent="0.3">
      <c r="A5" s="22" t="s">
        <v>237</v>
      </c>
      <c r="B5" s="4"/>
      <c r="C5" s="4"/>
      <c r="D5" s="4">
        <v>1</v>
      </c>
      <c r="E5" s="4">
        <v>3</v>
      </c>
      <c r="F5" s="66">
        <f t="shared" si="0"/>
        <v>4</v>
      </c>
      <c r="G5" s="4"/>
      <c r="H5" s="4"/>
      <c r="I5" s="4"/>
      <c r="J5" s="4"/>
      <c r="K5" s="5">
        <f t="shared" si="2"/>
        <v>0</v>
      </c>
      <c r="L5" s="4"/>
      <c r="M5" s="4"/>
      <c r="N5" s="4"/>
      <c r="O5" s="4">
        <v>1</v>
      </c>
      <c r="P5" s="5">
        <f t="shared" si="3"/>
        <v>1</v>
      </c>
      <c r="Q5" s="60">
        <f t="shared" si="4"/>
        <v>0</v>
      </c>
      <c r="R5" s="4">
        <f t="shared" si="5"/>
        <v>0</v>
      </c>
      <c r="S5" s="4">
        <f t="shared" si="6"/>
        <v>1</v>
      </c>
      <c r="T5" s="10">
        <f t="shared" si="1"/>
        <v>2</v>
      </c>
      <c r="U5" s="55">
        <f t="shared" si="1"/>
        <v>3</v>
      </c>
    </row>
    <row r="6" spans="1:21" ht="15.75" thickBot="1" x14ac:dyDescent="0.3">
      <c r="A6" s="22" t="s">
        <v>238</v>
      </c>
      <c r="B6" s="4"/>
      <c r="C6" s="4"/>
      <c r="D6" s="4">
        <v>1</v>
      </c>
      <c r="E6" s="4">
        <v>11</v>
      </c>
      <c r="F6" s="66">
        <f t="shared" si="0"/>
        <v>12</v>
      </c>
      <c r="G6" s="4"/>
      <c r="H6" s="4"/>
      <c r="I6" s="4"/>
      <c r="J6" s="4">
        <v>2</v>
      </c>
      <c r="K6" s="5">
        <f t="shared" si="2"/>
        <v>2</v>
      </c>
      <c r="L6" s="4"/>
      <c r="M6" s="4"/>
      <c r="N6" s="4"/>
      <c r="O6" s="4">
        <f>1+1+2+1+1</f>
        <v>6</v>
      </c>
      <c r="P6" s="5">
        <f t="shared" si="3"/>
        <v>6</v>
      </c>
      <c r="Q6" s="60">
        <f t="shared" si="4"/>
        <v>0</v>
      </c>
      <c r="R6" s="4">
        <f t="shared" si="5"/>
        <v>0</v>
      </c>
      <c r="S6" s="4">
        <f t="shared" si="6"/>
        <v>1</v>
      </c>
      <c r="T6" s="10">
        <f t="shared" si="1"/>
        <v>7</v>
      </c>
      <c r="U6" s="55">
        <f t="shared" si="1"/>
        <v>8</v>
      </c>
    </row>
    <row r="7" spans="1:21" ht="15.75" thickBot="1" x14ac:dyDescent="0.3">
      <c r="A7" s="22" t="s">
        <v>239</v>
      </c>
      <c r="B7" s="4"/>
      <c r="C7" s="4"/>
      <c r="D7" s="4"/>
      <c r="E7" s="4">
        <v>1</v>
      </c>
      <c r="F7" s="66">
        <f t="shared" si="0"/>
        <v>1</v>
      </c>
      <c r="G7" s="4"/>
      <c r="H7" s="4"/>
      <c r="I7" s="4">
        <v>1</v>
      </c>
      <c r="J7" s="4">
        <v>3</v>
      </c>
      <c r="K7" s="5">
        <f t="shared" si="2"/>
        <v>4</v>
      </c>
      <c r="L7" s="4"/>
      <c r="M7" s="4"/>
      <c r="N7" s="4"/>
      <c r="O7" s="4">
        <f>1+1</f>
        <v>2</v>
      </c>
      <c r="P7" s="5">
        <f t="shared" si="3"/>
        <v>2</v>
      </c>
      <c r="Q7" s="60">
        <f t="shared" si="4"/>
        <v>0</v>
      </c>
      <c r="R7" s="4">
        <f t="shared" si="5"/>
        <v>0</v>
      </c>
      <c r="S7" s="4">
        <f t="shared" si="6"/>
        <v>1</v>
      </c>
      <c r="T7" s="10">
        <f t="shared" si="1"/>
        <v>2</v>
      </c>
      <c r="U7" s="55">
        <f t="shared" si="1"/>
        <v>3</v>
      </c>
    </row>
    <row r="8" spans="1:21" ht="15.75" thickBot="1" x14ac:dyDescent="0.3">
      <c r="A8" s="22" t="s">
        <v>240</v>
      </c>
      <c r="B8" s="4"/>
      <c r="C8" s="4"/>
      <c r="D8" s="4">
        <v>1</v>
      </c>
      <c r="E8" s="4">
        <v>1</v>
      </c>
      <c r="F8" s="66">
        <f t="shared" si="0"/>
        <v>2</v>
      </c>
      <c r="G8" s="4"/>
      <c r="H8" s="4"/>
      <c r="I8" s="4"/>
      <c r="J8" s="4"/>
      <c r="K8" s="5">
        <f t="shared" si="2"/>
        <v>0</v>
      </c>
      <c r="L8" s="4"/>
      <c r="M8" s="4"/>
      <c r="N8" s="4"/>
      <c r="O8" s="4"/>
      <c r="P8" s="5">
        <f t="shared" si="3"/>
        <v>0</v>
      </c>
      <c r="Q8" s="60">
        <f t="shared" si="4"/>
        <v>0</v>
      </c>
      <c r="R8" s="4">
        <f t="shared" si="5"/>
        <v>0</v>
      </c>
      <c r="S8" s="4">
        <f t="shared" si="6"/>
        <v>1</v>
      </c>
      <c r="T8" s="10">
        <f t="shared" si="1"/>
        <v>1</v>
      </c>
      <c r="U8" s="55">
        <f t="shared" si="1"/>
        <v>2</v>
      </c>
    </row>
    <row r="9" spans="1:21" ht="15.75" thickBot="1" x14ac:dyDescent="0.3">
      <c r="A9" s="22" t="s">
        <v>241</v>
      </c>
      <c r="B9" s="4"/>
      <c r="C9" s="4"/>
      <c r="D9" s="4">
        <v>1</v>
      </c>
      <c r="E9" s="4">
        <v>2</v>
      </c>
      <c r="F9" s="66">
        <f t="shared" si="0"/>
        <v>3</v>
      </c>
      <c r="G9" s="4"/>
      <c r="H9" s="4"/>
      <c r="I9" s="4"/>
      <c r="J9" s="4"/>
      <c r="K9" s="5">
        <f t="shared" si="2"/>
        <v>0</v>
      </c>
      <c r="L9" s="4"/>
      <c r="M9" s="4"/>
      <c r="N9" s="4"/>
      <c r="O9" s="4"/>
      <c r="P9" s="5">
        <f t="shared" si="3"/>
        <v>0</v>
      </c>
      <c r="Q9" s="60">
        <f t="shared" si="4"/>
        <v>0</v>
      </c>
      <c r="R9" s="4">
        <f t="shared" si="5"/>
        <v>0</v>
      </c>
      <c r="S9" s="4">
        <f t="shared" si="6"/>
        <v>1</v>
      </c>
      <c r="T9" s="10">
        <f t="shared" si="1"/>
        <v>2</v>
      </c>
      <c r="U9" s="55">
        <f t="shared" si="1"/>
        <v>3</v>
      </c>
    </row>
    <row r="10" spans="1:21" ht="15.75" thickBot="1" x14ac:dyDescent="0.3">
      <c r="A10" s="22" t="s">
        <v>242</v>
      </c>
      <c r="B10" s="4"/>
      <c r="C10" s="4"/>
      <c r="D10" s="4">
        <v>2</v>
      </c>
      <c r="E10" s="4">
        <v>14</v>
      </c>
      <c r="F10" s="66">
        <f t="shared" si="0"/>
        <v>16</v>
      </c>
      <c r="G10" s="4"/>
      <c r="H10" s="4"/>
      <c r="I10" s="4"/>
      <c r="J10" s="4">
        <v>12</v>
      </c>
      <c r="K10" s="5">
        <f t="shared" si="2"/>
        <v>12</v>
      </c>
      <c r="L10" s="4"/>
      <c r="M10" s="4"/>
      <c r="N10" s="4">
        <v>1</v>
      </c>
      <c r="O10" s="4">
        <f>1+3+3+5+1+1+2+1+1+1+1+3+3</f>
        <v>26</v>
      </c>
      <c r="P10" s="5">
        <f t="shared" si="3"/>
        <v>27</v>
      </c>
      <c r="Q10" s="60">
        <f t="shared" si="4"/>
        <v>0</v>
      </c>
      <c r="R10" s="4">
        <f t="shared" si="5"/>
        <v>0</v>
      </c>
      <c r="S10" s="4">
        <f t="shared" si="6"/>
        <v>1</v>
      </c>
      <c r="T10" s="10">
        <f t="shared" si="1"/>
        <v>0</v>
      </c>
      <c r="U10" s="55">
        <f t="shared" si="1"/>
        <v>1</v>
      </c>
    </row>
    <row r="11" spans="1:21" s="26" customFormat="1" ht="15.75" thickBot="1" x14ac:dyDescent="0.3">
      <c r="A11" s="22" t="s">
        <v>246</v>
      </c>
      <c r="B11" s="4"/>
      <c r="C11" s="4"/>
      <c r="D11" s="4"/>
      <c r="E11" s="4">
        <v>8</v>
      </c>
      <c r="F11" s="66">
        <f t="shared" si="0"/>
        <v>8</v>
      </c>
      <c r="G11" s="4"/>
      <c r="H11" s="4"/>
      <c r="I11" s="4"/>
      <c r="J11" s="4"/>
      <c r="K11" s="5">
        <f t="shared" si="2"/>
        <v>0</v>
      </c>
      <c r="L11" s="4"/>
      <c r="M11" s="4"/>
      <c r="N11" s="4"/>
      <c r="O11" s="4">
        <f>1+1+1+1+3+1</f>
        <v>8</v>
      </c>
      <c r="P11" s="5">
        <f t="shared" si="3"/>
        <v>8</v>
      </c>
      <c r="Q11" s="60">
        <f t="shared" ref="Q11" si="7">B11+G11-L11</f>
        <v>0</v>
      </c>
      <c r="R11" s="4">
        <f t="shared" ref="R11" si="8">C11+H11-M11</f>
        <v>0</v>
      </c>
      <c r="S11" s="4">
        <f t="shared" ref="S11" si="9">D11+I11-N11</f>
        <v>0</v>
      </c>
      <c r="T11" s="10">
        <f t="shared" ref="T11" si="10">E11+J11-O11</f>
        <v>0</v>
      </c>
      <c r="U11" s="55">
        <f t="shared" ref="U11" si="11">F11+K11-P11</f>
        <v>0</v>
      </c>
    </row>
    <row r="12" spans="1:21" ht="15.75" thickBot="1" x14ac:dyDescent="0.3">
      <c r="A12" s="22" t="s">
        <v>243</v>
      </c>
      <c r="B12" s="4"/>
      <c r="C12" s="4"/>
      <c r="D12" s="4">
        <v>1</v>
      </c>
      <c r="E12" s="4">
        <v>1</v>
      </c>
      <c r="F12" s="66">
        <f t="shared" si="0"/>
        <v>2</v>
      </c>
      <c r="G12" s="4"/>
      <c r="H12" s="4"/>
      <c r="I12" s="4"/>
      <c r="J12" s="4"/>
      <c r="K12" s="5">
        <f t="shared" si="2"/>
        <v>0</v>
      </c>
      <c r="L12" s="4"/>
      <c r="M12" s="4"/>
      <c r="N12" s="4">
        <v>1</v>
      </c>
      <c r="O12" s="4">
        <v>1</v>
      </c>
      <c r="P12" s="5">
        <f t="shared" si="3"/>
        <v>2</v>
      </c>
      <c r="Q12" s="60">
        <f t="shared" si="4"/>
        <v>0</v>
      </c>
      <c r="R12" s="4">
        <f t="shared" si="5"/>
        <v>0</v>
      </c>
      <c r="S12" s="4">
        <f t="shared" si="6"/>
        <v>0</v>
      </c>
      <c r="T12" s="10">
        <f t="shared" si="1"/>
        <v>0</v>
      </c>
      <c r="U12" s="55">
        <f t="shared" si="1"/>
        <v>0</v>
      </c>
    </row>
    <row r="13" spans="1:21" s="26" customFormat="1" ht="15.75" thickBot="1" x14ac:dyDescent="0.3">
      <c r="A13" s="22" t="s">
        <v>247</v>
      </c>
      <c r="B13" s="69"/>
      <c r="C13" s="69"/>
      <c r="D13" s="69"/>
      <c r="E13" s="69"/>
      <c r="F13" s="66">
        <f t="shared" si="0"/>
        <v>0</v>
      </c>
      <c r="G13" s="69"/>
      <c r="H13" s="69"/>
      <c r="I13" s="69"/>
      <c r="J13" s="69">
        <v>1</v>
      </c>
      <c r="K13" s="5">
        <f t="shared" si="2"/>
        <v>1</v>
      </c>
      <c r="L13" s="69"/>
      <c r="M13" s="69"/>
      <c r="N13" s="69"/>
      <c r="O13" s="69">
        <v>1</v>
      </c>
      <c r="P13" s="5">
        <f t="shared" si="3"/>
        <v>1</v>
      </c>
      <c r="Q13" s="60">
        <f t="shared" ref="Q13" si="12">B13+G13-L13</f>
        <v>0</v>
      </c>
      <c r="R13" s="4">
        <f t="shared" ref="R13" si="13">C13+H13-M13</f>
        <v>0</v>
      </c>
      <c r="S13" s="4">
        <f t="shared" ref="S13" si="14">D13+I13-N13</f>
        <v>0</v>
      </c>
      <c r="T13" s="10">
        <f t="shared" ref="T13" si="15">E13+J13-O13</f>
        <v>0</v>
      </c>
      <c r="U13" s="55">
        <f t="shared" si="1"/>
        <v>0</v>
      </c>
    </row>
    <row r="14" spans="1:21" ht="15.75" thickBot="1" x14ac:dyDescent="0.3">
      <c r="A14" s="23" t="s">
        <v>244</v>
      </c>
      <c r="B14" s="24"/>
      <c r="C14" s="24"/>
      <c r="D14" s="24">
        <v>1</v>
      </c>
      <c r="E14" s="24">
        <v>48</v>
      </c>
      <c r="F14" s="86">
        <f t="shared" si="0"/>
        <v>49</v>
      </c>
      <c r="G14" s="24"/>
      <c r="H14" s="24"/>
      <c r="I14" s="24"/>
      <c r="J14" s="24"/>
      <c r="K14" s="87">
        <f t="shared" si="2"/>
        <v>0</v>
      </c>
      <c r="L14" s="24"/>
      <c r="M14" s="24"/>
      <c r="N14" s="24"/>
      <c r="O14" s="24">
        <f>1+1+1+3+1+1+1+2</f>
        <v>11</v>
      </c>
      <c r="P14" s="87">
        <f t="shared" si="3"/>
        <v>11</v>
      </c>
      <c r="Q14" s="60">
        <f t="shared" si="4"/>
        <v>0</v>
      </c>
      <c r="R14" s="4">
        <f t="shared" si="5"/>
        <v>0</v>
      </c>
      <c r="S14" s="4">
        <f t="shared" si="6"/>
        <v>1</v>
      </c>
      <c r="T14" s="10">
        <f t="shared" si="1"/>
        <v>37</v>
      </c>
      <c r="U14" s="78">
        <f t="shared" si="1"/>
        <v>38</v>
      </c>
    </row>
  </sheetData>
  <mergeCells count="5">
    <mergeCell ref="B1:F1"/>
    <mergeCell ref="G1:K1"/>
    <mergeCell ref="L1:P1"/>
    <mergeCell ref="Q1:U1"/>
    <mergeCell ref="A1:A2"/>
  </mergeCells>
  <pageMargins left="0.2" right="0.2" top="0.25" bottom="0.2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0"/>
  <sheetViews>
    <sheetView topLeftCell="A132" workbookViewId="0">
      <selection activeCell="J151" sqref="J151"/>
    </sheetView>
  </sheetViews>
  <sheetFormatPr defaultRowHeight="15" x14ac:dyDescent="0.25"/>
  <cols>
    <col min="1" max="1" width="0.28515625" customWidth="1"/>
    <col min="2" max="2" width="32.85546875" bestFit="1" customWidth="1"/>
    <col min="3" max="3" width="5" customWidth="1"/>
    <col min="4" max="4" width="5.28515625" customWidth="1"/>
    <col min="5" max="5" width="7.28515625" customWidth="1"/>
    <col min="6" max="6" width="4.5703125" customWidth="1"/>
    <col min="7" max="7" width="5" bestFit="1" customWidth="1"/>
    <col min="8" max="8" width="7.28515625" customWidth="1"/>
    <col min="9" max="9" width="4" bestFit="1" customWidth="1"/>
    <col min="10" max="10" width="6.140625" bestFit="1" customWidth="1"/>
    <col min="11" max="11" width="6.5703125" customWidth="1"/>
    <col min="12" max="12" width="6" customWidth="1"/>
    <col min="13" max="13" width="5.7109375" customWidth="1"/>
    <col min="14" max="14" width="7.7109375" customWidth="1"/>
    <col min="15" max="15" width="6.7109375" customWidth="1"/>
  </cols>
  <sheetData>
    <row r="1" spans="1:15" ht="21" x14ac:dyDescent="0.35">
      <c r="A1" s="159" t="s">
        <v>248</v>
      </c>
      <c r="B1" s="160"/>
      <c r="C1" s="152" t="s">
        <v>249</v>
      </c>
      <c r="D1" s="153"/>
      <c r="E1" s="154"/>
      <c r="F1" s="161" t="s">
        <v>143</v>
      </c>
      <c r="G1" s="162"/>
      <c r="H1" s="163"/>
      <c r="I1" s="164" t="s">
        <v>251</v>
      </c>
      <c r="J1" s="165"/>
      <c r="K1" s="166"/>
      <c r="L1" s="167" t="s">
        <v>146</v>
      </c>
      <c r="M1" s="168"/>
      <c r="N1" s="169"/>
      <c r="O1" s="26"/>
    </row>
    <row r="2" spans="1:15" ht="15.75" customHeight="1" x14ac:dyDescent="0.25">
      <c r="A2" s="170"/>
      <c r="B2" s="171"/>
      <c r="C2" s="89" t="s">
        <v>250</v>
      </c>
      <c r="D2" s="90" t="s">
        <v>6</v>
      </c>
      <c r="E2" s="90" t="s">
        <v>69</v>
      </c>
      <c r="F2" s="90" t="s">
        <v>250</v>
      </c>
      <c r="G2" s="90" t="s">
        <v>6</v>
      </c>
      <c r="H2" s="90" t="s">
        <v>69</v>
      </c>
      <c r="I2" s="90" t="s">
        <v>250</v>
      </c>
      <c r="J2" s="90" t="s">
        <v>6</v>
      </c>
      <c r="K2" s="90" t="s">
        <v>69</v>
      </c>
      <c r="L2" s="90" t="s">
        <v>250</v>
      </c>
      <c r="M2" s="90" t="s">
        <v>6</v>
      </c>
      <c r="N2" s="90" t="s">
        <v>69</v>
      </c>
      <c r="O2" s="26"/>
    </row>
    <row r="3" spans="1:15" s="26" customFormat="1" ht="26.25" x14ac:dyDescent="0.25">
      <c r="A3" s="91"/>
      <c r="B3" s="158" t="s">
        <v>330</v>
      </c>
      <c r="C3" s="89"/>
      <c r="D3" s="90"/>
      <c r="E3" s="90">
        <f>C3+D3</f>
        <v>0</v>
      </c>
      <c r="F3" s="90"/>
      <c r="G3" s="90"/>
      <c r="H3" s="90">
        <f>F3+G3</f>
        <v>0</v>
      </c>
      <c r="I3" s="90"/>
      <c r="J3" s="90"/>
      <c r="K3" s="90">
        <f>I3+J3</f>
        <v>0</v>
      </c>
      <c r="L3" s="90">
        <f>C3+F3-I3</f>
        <v>0</v>
      </c>
      <c r="M3" s="90">
        <f>D3+G3-J3</f>
        <v>0</v>
      </c>
      <c r="N3" s="90">
        <f>E3+H3-K3</f>
        <v>0</v>
      </c>
    </row>
    <row r="4" spans="1:15" x14ac:dyDescent="0.25">
      <c r="A4" s="26"/>
      <c r="B4" s="4" t="s">
        <v>252</v>
      </c>
      <c r="C4" s="4"/>
      <c r="D4" s="4"/>
      <c r="E4" s="90">
        <f>C4+D4</f>
        <v>0</v>
      </c>
      <c r="F4" s="4"/>
      <c r="G4" s="4"/>
      <c r="H4" s="90">
        <f t="shared" ref="H4:H122" si="0">F4+G4</f>
        <v>0</v>
      </c>
      <c r="I4" s="4"/>
      <c r="J4" s="4"/>
      <c r="K4" s="90">
        <f>I4+J4</f>
        <v>0</v>
      </c>
      <c r="L4" s="90">
        <f t="shared" ref="L4:L90" si="1">C4+F4-I4</f>
        <v>0</v>
      </c>
      <c r="M4" s="90">
        <f t="shared" ref="M4:M90" si="2">D4+G4-J4</f>
        <v>0</v>
      </c>
      <c r="N4" s="90">
        <f>E4+H4-K4</f>
        <v>0</v>
      </c>
      <c r="O4" s="26"/>
    </row>
    <row r="5" spans="1:15" s="26" customFormat="1" x14ac:dyDescent="0.25">
      <c r="B5" s="4" t="s">
        <v>402</v>
      </c>
      <c r="C5" s="4"/>
      <c r="D5" s="4"/>
      <c r="E5" s="90">
        <f t="shared" ref="E5:E122" si="3">C5+D5</f>
        <v>0</v>
      </c>
      <c r="F5" s="4"/>
      <c r="G5" s="4"/>
      <c r="H5" s="90">
        <f t="shared" si="0"/>
        <v>0</v>
      </c>
      <c r="I5" s="4"/>
      <c r="J5" s="4"/>
      <c r="K5" s="90">
        <f t="shared" ref="K5:K6" si="4">I5+J5</f>
        <v>0</v>
      </c>
      <c r="L5" s="90">
        <f t="shared" si="1"/>
        <v>0</v>
      </c>
      <c r="M5" s="90">
        <f t="shared" si="2"/>
        <v>0</v>
      </c>
      <c r="N5" s="90">
        <f t="shared" ref="N5:N122" si="5">E5+H5-K5</f>
        <v>0</v>
      </c>
    </row>
    <row r="6" spans="1:15" s="26" customFormat="1" x14ac:dyDescent="0.25">
      <c r="B6" s="4" t="s">
        <v>914</v>
      </c>
      <c r="C6" s="4"/>
      <c r="D6" s="4"/>
      <c r="E6" s="90">
        <f t="shared" si="3"/>
        <v>0</v>
      </c>
      <c r="F6" s="4"/>
      <c r="G6" s="4">
        <f>50</f>
        <v>50</v>
      </c>
      <c r="H6" s="90">
        <f t="shared" si="0"/>
        <v>50</v>
      </c>
      <c r="I6" s="4"/>
      <c r="J6" s="4">
        <f>3+1+2+3+1+1+3+5+4+1+2+3+1+1+4+6</f>
        <v>41</v>
      </c>
      <c r="K6" s="90">
        <f t="shared" si="4"/>
        <v>41</v>
      </c>
      <c r="L6" s="90">
        <f t="shared" ref="L6" si="6">C6+F6-I6</f>
        <v>0</v>
      </c>
      <c r="M6" s="90">
        <f t="shared" ref="M6" si="7">D6+G6-J6</f>
        <v>9</v>
      </c>
      <c r="N6" s="90">
        <f t="shared" ref="N6" si="8">E6+H6-K6</f>
        <v>9</v>
      </c>
    </row>
    <row r="7" spans="1:15" s="26" customFormat="1" x14ac:dyDescent="0.25">
      <c r="B7" s="4" t="s">
        <v>428</v>
      </c>
      <c r="C7" s="4"/>
      <c r="D7" s="4">
        <v>30</v>
      </c>
      <c r="E7" s="90">
        <f t="shared" si="3"/>
        <v>30</v>
      </c>
      <c r="F7" s="4"/>
      <c r="G7" s="4">
        <f>70+20</f>
        <v>90</v>
      </c>
      <c r="H7" s="90">
        <f>F7+G7</f>
        <v>90</v>
      </c>
      <c r="I7" s="4"/>
      <c r="J7" s="4">
        <f>4+1+10+2+1+5+1+2+1+1+2+7+7+1+20+20+4+5+6+2+3+3+5+7</f>
        <v>120</v>
      </c>
      <c r="K7" s="90">
        <f>I7+J7</f>
        <v>120</v>
      </c>
      <c r="L7" s="90">
        <f t="shared" si="1"/>
        <v>0</v>
      </c>
      <c r="M7" s="90">
        <f t="shared" si="2"/>
        <v>0</v>
      </c>
      <c r="N7" s="90">
        <f t="shared" si="5"/>
        <v>0</v>
      </c>
    </row>
    <row r="8" spans="1:15" x14ac:dyDescent="0.25">
      <c r="A8" s="26"/>
      <c r="B8" s="4" t="s">
        <v>429</v>
      </c>
      <c r="C8" s="4"/>
      <c r="D8" s="4">
        <v>43</v>
      </c>
      <c r="E8" s="90">
        <f t="shared" si="3"/>
        <v>43</v>
      </c>
      <c r="F8" s="4"/>
      <c r="G8" s="4"/>
      <c r="H8" s="90">
        <f t="shared" si="0"/>
        <v>0</v>
      </c>
      <c r="I8" s="4"/>
      <c r="J8" s="4">
        <f>1+6+1+4+1+7+4+8+8+1+2</f>
        <v>43</v>
      </c>
      <c r="K8" s="90">
        <f>I8+J8</f>
        <v>43</v>
      </c>
      <c r="L8" s="90">
        <f t="shared" si="1"/>
        <v>0</v>
      </c>
      <c r="M8" s="90">
        <f t="shared" si="2"/>
        <v>0</v>
      </c>
      <c r="N8" s="90">
        <f t="shared" si="5"/>
        <v>0</v>
      </c>
      <c r="O8" s="26"/>
    </row>
    <row r="9" spans="1:15" s="26" customFormat="1" ht="18.75" customHeight="1" x14ac:dyDescent="0.25">
      <c r="B9" s="92" t="s">
        <v>254</v>
      </c>
      <c r="C9" s="4"/>
      <c r="D9" s="4"/>
      <c r="E9" s="90">
        <f t="shared" si="3"/>
        <v>0</v>
      </c>
      <c r="F9" s="4"/>
      <c r="G9" s="4"/>
      <c r="H9" s="90">
        <f t="shared" si="0"/>
        <v>0</v>
      </c>
      <c r="I9" s="4"/>
      <c r="J9" s="4"/>
      <c r="K9" s="90"/>
      <c r="L9" s="90"/>
      <c r="M9" s="90"/>
      <c r="N9" s="90"/>
    </row>
    <row r="10" spans="1:15" x14ac:dyDescent="0.25">
      <c r="A10" s="26"/>
      <c r="B10" s="4" t="s">
        <v>253</v>
      </c>
      <c r="C10" s="4"/>
      <c r="D10" s="4"/>
      <c r="E10" s="90">
        <f t="shared" si="3"/>
        <v>0</v>
      </c>
      <c r="F10" s="4"/>
      <c r="G10" s="4"/>
      <c r="H10" s="90">
        <f t="shared" si="0"/>
        <v>0</v>
      </c>
      <c r="I10" s="4"/>
      <c r="J10" s="4"/>
      <c r="K10" s="90">
        <f t="shared" ref="K10:K122" si="9">I10+J10</f>
        <v>0</v>
      </c>
      <c r="L10" s="90">
        <f t="shared" si="1"/>
        <v>0</v>
      </c>
      <c r="M10" s="90">
        <f t="shared" si="2"/>
        <v>0</v>
      </c>
      <c r="N10" s="90">
        <f t="shared" si="5"/>
        <v>0</v>
      </c>
      <c r="O10" s="26"/>
    </row>
    <row r="11" spans="1:15" s="26" customFormat="1" x14ac:dyDescent="0.25">
      <c r="B11" s="4" t="s">
        <v>357</v>
      </c>
      <c r="C11" s="4"/>
      <c r="D11" s="4"/>
      <c r="E11" s="90">
        <f t="shared" si="3"/>
        <v>0</v>
      </c>
      <c r="F11" s="4"/>
      <c r="G11" s="4"/>
      <c r="H11" s="90">
        <f t="shared" si="0"/>
        <v>0</v>
      </c>
      <c r="I11" s="4"/>
      <c r="J11" s="4"/>
      <c r="K11" s="90">
        <f t="shared" si="9"/>
        <v>0</v>
      </c>
      <c r="L11" s="90">
        <f t="shared" ref="L11:L12" si="10">C11+F11-I11</f>
        <v>0</v>
      </c>
      <c r="M11" s="90">
        <f t="shared" ref="M11:M12" si="11">D11+G11-J11</f>
        <v>0</v>
      </c>
      <c r="N11" s="90">
        <f t="shared" ref="N11:N12" si="12">E11+H11-K11</f>
        <v>0</v>
      </c>
    </row>
    <row r="12" spans="1:15" s="26" customFormat="1" x14ac:dyDescent="0.25">
      <c r="B12" s="4" t="s">
        <v>358</v>
      </c>
      <c r="C12" s="4"/>
      <c r="D12" s="4">
        <f>50</f>
        <v>50</v>
      </c>
      <c r="E12" s="90">
        <f t="shared" si="3"/>
        <v>50</v>
      </c>
      <c r="F12" s="4"/>
      <c r="G12" s="4"/>
      <c r="H12" s="90">
        <f t="shared" si="0"/>
        <v>0</v>
      </c>
      <c r="I12" s="4"/>
      <c r="J12" s="4">
        <f>4+10+5+1+7+1+1+5+5+2</f>
        <v>41</v>
      </c>
      <c r="K12" s="90">
        <f t="shared" si="9"/>
        <v>41</v>
      </c>
      <c r="L12" s="90">
        <f t="shared" si="10"/>
        <v>0</v>
      </c>
      <c r="M12" s="90">
        <f t="shared" si="11"/>
        <v>9</v>
      </c>
      <c r="N12" s="90">
        <f t="shared" si="12"/>
        <v>9</v>
      </c>
    </row>
    <row r="13" spans="1:15" x14ac:dyDescent="0.25">
      <c r="A13" s="26"/>
      <c r="B13" s="4" t="s">
        <v>255</v>
      </c>
      <c r="C13" s="4"/>
      <c r="D13" s="4">
        <f>67+7</f>
        <v>74</v>
      </c>
      <c r="E13" s="90">
        <f t="shared" si="3"/>
        <v>74</v>
      </c>
      <c r="F13" s="4"/>
      <c r="G13" s="4"/>
      <c r="H13" s="90">
        <f t="shared" si="0"/>
        <v>0</v>
      </c>
      <c r="I13" s="4"/>
      <c r="J13" s="4">
        <f>6+10+1+1+8+5+8+7+3+3+1+1+5+7</f>
        <v>66</v>
      </c>
      <c r="K13" s="90">
        <f t="shared" si="9"/>
        <v>66</v>
      </c>
      <c r="L13" s="90">
        <f t="shared" si="1"/>
        <v>0</v>
      </c>
      <c r="M13" s="90">
        <f t="shared" si="2"/>
        <v>8</v>
      </c>
      <c r="N13" s="90">
        <f t="shared" si="5"/>
        <v>8</v>
      </c>
      <c r="O13" s="26"/>
    </row>
    <row r="14" spans="1:15" s="26" customFormat="1" x14ac:dyDescent="0.25">
      <c r="B14" s="4" t="s">
        <v>433</v>
      </c>
      <c r="C14" s="4"/>
      <c r="D14" s="4">
        <v>58</v>
      </c>
      <c r="E14" s="90">
        <f t="shared" si="3"/>
        <v>58</v>
      </c>
      <c r="F14" s="4"/>
      <c r="G14" s="4">
        <f>20</f>
        <v>20</v>
      </c>
      <c r="H14" s="90">
        <f t="shared" si="0"/>
        <v>20</v>
      </c>
      <c r="I14" s="4"/>
      <c r="J14" s="4">
        <f>1+4+2+1+8+4+7+6+4+2+8+2+5+2+1+1+5</f>
        <v>63</v>
      </c>
      <c r="K14" s="90">
        <f t="shared" ref="K14:K15" si="13">I14+J14</f>
        <v>63</v>
      </c>
      <c r="L14" s="90">
        <f t="shared" ref="L14:L15" si="14">C14+F14-I14</f>
        <v>0</v>
      </c>
      <c r="M14" s="90">
        <f t="shared" ref="M14:M15" si="15">D14+G14-J14</f>
        <v>15</v>
      </c>
      <c r="N14" s="90">
        <f t="shared" ref="N14:N15" si="16">E14+H14-K14</f>
        <v>15</v>
      </c>
    </row>
    <row r="15" spans="1:15" s="26" customFormat="1" x14ac:dyDescent="0.25">
      <c r="B15" s="4" t="s">
        <v>419</v>
      </c>
      <c r="C15" s="4"/>
      <c r="D15" s="4">
        <v>13</v>
      </c>
      <c r="E15" s="90">
        <f t="shared" si="3"/>
        <v>13</v>
      </c>
      <c r="F15" s="4"/>
      <c r="G15" s="4"/>
      <c r="H15" s="90">
        <f t="shared" si="0"/>
        <v>0</v>
      </c>
      <c r="I15" s="4"/>
      <c r="J15" s="4">
        <f>5</f>
        <v>5</v>
      </c>
      <c r="K15" s="90">
        <f t="shared" si="13"/>
        <v>5</v>
      </c>
      <c r="L15" s="90">
        <f t="shared" si="14"/>
        <v>0</v>
      </c>
      <c r="M15" s="90">
        <f t="shared" si="15"/>
        <v>8</v>
      </c>
      <c r="N15" s="90">
        <f t="shared" si="16"/>
        <v>8</v>
      </c>
    </row>
    <row r="16" spans="1:15" s="26" customFormat="1" x14ac:dyDescent="0.25">
      <c r="B16" s="4" t="s">
        <v>434</v>
      </c>
      <c r="C16" s="4"/>
      <c r="D16" s="4">
        <v>23</v>
      </c>
      <c r="E16" s="90">
        <f t="shared" si="3"/>
        <v>23</v>
      </c>
      <c r="F16" s="4"/>
      <c r="G16" s="4"/>
      <c r="H16" s="90">
        <f t="shared" si="0"/>
        <v>0</v>
      </c>
      <c r="I16" s="4"/>
      <c r="J16" s="4"/>
      <c r="K16" s="90">
        <f>I16+J16</f>
        <v>0</v>
      </c>
      <c r="L16" s="90">
        <f t="shared" ref="L16" si="17">C16+F16-I16</f>
        <v>0</v>
      </c>
      <c r="M16" s="90">
        <f t="shared" ref="M16" si="18">D16+G16-J16</f>
        <v>23</v>
      </c>
      <c r="N16" s="90">
        <f t="shared" ref="N16" si="19">E16+H16-K16</f>
        <v>23</v>
      </c>
    </row>
    <row r="17" spans="1:15" s="26" customFormat="1" x14ac:dyDescent="0.25">
      <c r="B17" s="4" t="s">
        <v>342</v>
      </c>
      <c r="C17" s="4"/>
      <c r="D17" s="4">
        <f>17+19+43+3</f>
        <v>82</v>
      </c>
      <c r="E17" s="90">
        <f t="shared" si="3"/>
        <v>82</v>
      </c>
      <c r="F17" s="4"/>
      <c r="G17" s="4">
        <f>100</f>
        <v>100</v>
      </c>
      <c r="H17" s="90">
        <f t="shared" si="0"/>
        <v>100</v>
      </c>
      <c r="I17" s="4"/>
      <c r="J17" s="4">
        <f>2+2+8+6+7+5+1+4+6+1+1+5+6+3+7+6+2+6</f>
        <v>78</v>
      </c>
      <c r="K17" s="90">
        <f t="shared" si="9"/>
        <v>78</v>
      </c>
      <c r="L17" s="90">
        <f t="shared" si="1"/>
        <v>0</v>
      </c>
      <c r="M17" s="90">
        <f t="shared" si="2"/>
        <v>104</v>
      </c>
      <c r="N17" s="90">
        <f t="shared" si="5"/>
        <v>104</v>
      </c>
    </row>
    <row r="18" spans="1:15" ht="21" x14ac:dyDescent="0.25">
      <c r="A18" s="26"/>
      <c r="B18" s="158" t="s">
        <v>256</v>
      </c>
      <c r="C18" s="4"/>
      <c r="D18" s="4"/>
      <c r="E18" s="90">
        <f t="shared" si="3"/>
        <v>0</v>
      </c>
      <c r="F18" s="4"/>
      <c r="G18" s="4"/>
      <c r="H18" s="90">
        <f t="shared" si="0"/>
        <v>0</v>
      </c>
      <c r="I18" s="4"/>
      <c r="J18" s="4"/>
      <c r="K18" s="90">
        <f t="shared" si="9"/>
        <v>0</v>
      </c>
      <c r="L18" s="90">
        <f t="shared" si="1"/>
        <v>0</v>
      </c>
      <c r="M18" s="90">
        <f t="shared" si="2"/>
        <v>0</v>
      </c>
      <c r="N18" s="90">
        <f t="shared" si="5"/>
        <v>0</v>
      </c>
      <c r="O18" s="26"/>
    </row>
    <row r="19" spans="1:15" x14ac:dyDescent="0.25">
      <c r="A19" s="26"/>
      <c r="B19" s="4" t="s">
        <v>257</v>
      </c>
      <c r="C19" s="4"/>
      <c r="D19" s="4"/>
      <c r="E19" s="90">
        <f t="shared" si="3"/>
        <v>0</v>
      </c>
      <c r="F19" s="4"/>
      <c r="G19" s="4"/>
      <c r="H19" s="90">
        <f t="shared" si="0"/>
        <v>0</v>
      </c>
      <c r="I19" s="4"/>
      <c r="J19" s="4"/>
      <c r="K19" s="90">
        <f t="shared" si="9"/>
        <v>0</v>
      </c>
      <c r="L19" s="90">
        <f t="shared" si="1"/>
        <v>0</v>
      </c>
      <c r="M19" s="90">
        <f t="shared" si="2"/>
        <v>0</v>
      </c>
      <c r="N19" s="90">
        <f t="shared" si="5"/>
        <v>0</v>
      </c>
      <c r="O19" s="26"/>
    </row>
    <row r="20" spans="1:15" s="26" customFormat="1" x14ac:dyDescent="0.25">
      <c r="B20" s="4" t="s">
        <v>566</v>
      </c>
      <c r="C20" s="4"/>
      <c r="D20" s="4">
        <v>8</v>
      </c>
      <c r="E20" s="90">
        <f t="shared" si="3"/>
        <v>8</v>
      </c>
      <c r="F20" s="4"/>
      <c r="G20" s="4"/>
      <c r="H20" s="90">
        <f t="shared" si="0"/>
        <v>0</v>
      </c>
      <c r="I20" s="4"/>
      <c r="J20" s="4">
        <f>6</f>
        <v>6</v>
      </c>
      <c r="K20" s="90">
        <f t="shared" si="9"/>
        <v>6</v>
      </c>
      <c r="L20" s="90">
        <f t="shared" ref="L20:L23" si="20">C20+F20-I20</f>
        <v>0</v>
      </c>
      <c r="M20" s="90">
        <f t="shared" ref="M20:M23" si="21">D20+G20-J20</f>
        <v>2</v>
      </c>
      <c r="N20" s="90">
        <f t="shared" ref="N20:N23" si="22">E20+H20-K20</f>
        <v>2</v>
      </c>
    </row>
    <row r="21" spans="1:15" s="26" customFormat="1" x14ac:dyDescent="0.25">
      <c r="B21" s="4" t="s">
        <v>393</v>
      </c>
      <c r="C21" s="4"/>
      <c r="D21" s="4">
        <f>13+26</f>
        <v>39</v>
      </c>
      <c r="E21" s="90">
        <f t="shared" si="3"/>
        <v>39</v>
      </c>
      <c r="F21" s="4"/>
      <c r="G21" s="4"/>
      <c r="H21" s="90">
        <f t="shared" si="0"/>
        <v>0</v>
      </c>
      <c r="I21" s="4"/>
      <c r="J21" s="4">
        <f>6+1+2+2+1+1+2+3+1+4+2</f>
        <v>25</v>
      </c>
      <c r="K21" s="90">
        <f t="shared" si="9"/>
        <v>25</v>
      </c>
      <c r="L21" s="90">
        <f t="shared" ref="L21" si="23">C21+F21-I21</f>
        <v>0</v>
      </c>
      <c r="M21" s="90">
        <f t="shared" ref="M21" si="24">D21+G21-J21</f>
        <v>14</v>
      </c>
      <c r="N21" s="90">
        <f t="shared" ref="N21" si="25">E21+H21-K21</f>
        <v>14</v>
      </c>
    </row>
    <row r="22" spans="1:15" s="26" customFormat="1" x14ac:dyDescent="0.25">
      <c r="B22" s="4" t="s">
        <v>567</v>
      </c>
      <c r="C22" s="4"/>
      <c r="D22" s="4">
        <v>4</v>
      </c>
      <c r="E22" s="90">
        <f t="shared" si="3"/>
        <v>4</v>
      </c>
      <c r="F22" s="4"/>
      <c r="G22" s="4">
        <f>20</f>
        <v>20</v>
      </c>
      <c r="H22" s="90">
        <f t="shared" si="0"/>
        <v>20</v>
      </c>
      <c r="I22" s="4"/>
      <c r="J22" s="4">
        <f>2+1+6+2</f>
        <v>11</v>
      </c>
      <c r="K22" s="90">
        <f t="shared" ref="K22" si="26">I22+J22</f>
        <v>11</v>
      </c>
      <c r="L22" s="90">
        <f t="shared" ref="L22" si="27">C22+F22-I22</f>
        <v>0</v>
      </c>
      <c r="M22" s="90">
        <f t="shared" ref="M22" si="28">D22+G22-J22</f>
        <v>13</v>
      </c>
      <c r="N22" s="90">
        <f t="shared" ref="N22" si="29">E22+H22-K22</f>
        <v>13</v>
      </c>
    </row>
    <row r="23" spans="1:15" s="26" customFormat="1" x14ac:dyDescent="0.25">
      <c r="B23" s="4" t="s">
        <v>568</v>
      </c>
      <c r="C23" s="4"/>
      <c r="D23" s="4">
        <v>17</v>
      </c>
      <c r="E23" s="90">
        <f t="shared" si="3"/>
        <v>17</v>
      </c>
      <c r="F23" s="4"/>
      <c r="G23" s="4">
        <f>20</f>
        <v>20</v>
      </c>
      <c r="H23" s="90">
        <f t="shared" si="0"/>
        <v>20</v>
      </c>
      <c r="I23" s="4"/>
      <c r="J23" s="4">
        <f>3+1+4+6+2</f>
        <v>16</v>
      </c>
      <c r="K23" s="90">
        <f t="shared" si="9"/>
        <v>16</v>
      </c>
      <c r="L23" s="90">
        <f t="shared" si="20"/>
        <v>0</v>
      </c>
      <c r="M23" s="90">
        <f t="shared" si="21"/>
        <v>21</v>
      </c>
      <c r="N23" s="90">
        <f t="shared" si="22"/>
        <v>21</v>
      </c>
    </row>
    <row r="24" spans="1:15" ht="18.75" x14ac:dyDescent="0.3">
      <c r="A24" s="26"/>
      <c r="B24" s="157" t="s">
        <v>258</v>
      </c>
      <c r="C24" s="4"/>
      <c r="D24" s="4"/>
      <c r="E24" s="90">
        <f t="shared" si="3"/>
        <v>0</v>
      </c>
      <c r="F24" s="4"/>
      <c r="G24" s="4"/>
      <c r="H24" s="90">
        <f t="shared" si="0"/>
        <v>0</v>
      </c>
      <c r="I24" s="4"/>
      <c r="J24" s="4"/>
      <c r="K24" s="90">
        <f t="shared" si="9"/>
        <v>0</v>
      </c>
      <c r="L24" s="90">
        <f t="shared" si="1"/>
        <v>0</v>
      </c>
      <c r="M24" s="90">
        <f t="shared" si="2"/>
        <v>0</v>
      </c>
      <c r="N24" s="90">
        <f t="shared" si="5"/>
        <v>0</v>
      </c>
      <c r="O24" s="26"/>
    </row>
    <row r="25" spans="1:15" x14ac:dyDescent="0.25">
      <c r="A25" s="26"/>
      <c r="B25" s="4" t="s">
        <v>259</v>
      </c>
      <c r="C25" s="4"/>
      <c r="D25" s="4">
        <v>26</v>
      </c>
      <c r="E25" s="90">
        <f>C25+D25</f>
        <v>26</v>
      </c>
      <c r="F25" s="4"/>
      <c r="G25" s="4">
        <f>100</f>
        <v>100</v>
      </c>
      <c r="H25" s="90">
        <f t="shared" si="0"/>
        <v>100</v>
      </c>
      <c r="I25" s="4"/>
      <c r="J25" s="4">
        <f>12+2+5+7+6+10+3+14+5+2+1+1+6+3+6+43</f>
        <v>126</v>
      </c>
      <c r="K25" s="90">
        <f t="shared" si="9"/>
        <v>126</v>
      </c>
      <c r="L25" s="90">
        <f t="shared" si="1"/>
        <v>0</v>
      </c>
      <c r="M25" s="90">
        <f t="shared" si="2"/>
        <v>0</v>
      </c>
      <c r="N25" s="90">
        <f t="shared" si="5"/>
        <v>0</v>
      </c>
      <c r="O25" s="26"/>
    </row>
    <row r="26" spans="1:15" ht="14.25" customHeight="1" x14ac:dyDescent="0.25">
      <c r="A26" s="26"/>
      <c r="B26" s="4" t="s">
        <v>426</v>
      </c>
      <c r="C26" s="4"/>
      <c r="D26" s="4">
        <v>37</v>
      </c>
      <c r="E26" s="90">
        <f t="shared" si="3"/>
        <v>37</v>
      </c>
      <c r="F26" s="4"/>
      <c r="G26" s="4"/>
      <c r="H26" s="90">
        <f>F26+G26</f>
        <v>0</v>
      </c>
      <c r="I26" s="4"/>
      <c r="J26" s="4">
        <f>4+1+4+2+4+3+2+10+3</f>
        <v>33</v>
      </c>
      <c r="K26" s="90">
        <f t="shared" si="9"/>
        <v>33</v>
      </c>
      <c r="L26" s="90">
        <f t="shared" si="1"/>
        <v>0</v>
      </c>
      <c r="M26" s="90">
        <f t="shared" si="2"/>
        <v>4</v>
      </c>
      <c r="N26" s="90">
        <f t="shared" si="5"/>
        <v>4</v>
      </c>
      <c r="O26" s="26"/>
    </row>
    <row r="27" spans="1:15" x14ac:dyDescent="0.25">
      <c r="A27" s="26"/>
      <c r="B27" s="4" t="s">
        <v>260</v>
      </c>
      <c r="C27" s="4"/>
      <c r="D27" s="4">
        <v>29</v>
      </c>
      <c r="E27" s="90">
        <f t="shared" si="3"/>
        <v>29</v>
      </c>
      <c r="F27" s="4"/>
      <c r="G27" s="4"/>
      <c r="H27" s="90">
        <f t="shared" si="0"/>
        <v>0</v>
      </c>
      <c r="I27" s="4"/>
      <c r="J27" s="4">
        <f>7+6+1+12+3</f>
        <v>29</v>
      </c>
      <c r="K27" s="90">
        <f t="shared" si="9"/>
        <v>29</v>
      </c>
      <c r="L27" s="90">
        <f t="shared" si="1"/>
        <v>0</v>
      </c>
      <c r="M27" s="90">
        <f t="shared" si="2"/>
        <v>0</v>
      </c>
      <c r="N27" s="90">
        <f t="shared" si="5"/>
        <v>0</v>
      </c>
      <c r="O27" s="26"/>
    </row>
    <row r="28" spans="1:15" s="26" customFormat="1" x14ac:dyDescent="0.25">
      <c r="B28" s="4" t="s">
        <v>424</v>
      </c>
      <c r="C28" s="4"/>
      <c r="D28" s="4">
        <v>19</v>
      </c>
      <c r="E28" s="90">
        <f t="shared" si="3"/>
        <v>19</v>
      </c>
      <c r="F28" s="4"/>
      <c r="G28" s="4"/>
      <c r="H28" s="90">
        <f t="shared" si="0"/>
        <v>0</v>
      </c>
      <c r="I28" s="4"/>
      <c r="J28" s="4">
        <f>2+1+1+3+2+10</f>
        <v>19</v>
      </c>
      <c r="K28" s="90">
        <f t="shared" si="9"/>
        <v>19</v>
      </c>
      <c r="L28" s="90">
        <f t="shared" si="1"/>
        <v>0</v>
      </c>
      <c r="M28" s="90">
        <f t="shared" si="2"/>
        <v>0</v>
      </c>
      <c r="N28" s="90">
        <f t="shared" si="5"/>
        <v>0</v>
      </c>
    </row>
    <row r="29" spans="1:15" s="26" customFormat="1" x14ac:dyDescent="0.25">
      <c r="B29" s="4" t="s">
        <v>425</v>
      </c>
      <c r="C29" s="4"/>
      <c r="D29" s="4">
        <v>13</v>
      </c>
      <c r="E29" s="90">
        <f t="shared" si="3"/>
        <v>13</v>
      </c>
      <c r="F29" s="4"/>
      <c r="G29" s="4"/>
      <c r="H29" s="90">
        <f t="shared" si="0"/>
        <v>0</v>
      </c>
      <c r="I29" s="4"/>
      <c r="J29" s="4">
        <f>13</f>
        <v>13</v>
      </c>
      <c r="K29" s="90">
        <f t="shared" si="9"/>
        <v>13</v>
      </c>
      <c r="L29" s="90">
        <f t="shared" si="1"/>
        <v>0</v>
      </c>
      <c r="M29" s="90">
        <f t="shared" si="2"/>
        <v>0</v>
      </c>
      <c r="N29" s="90">
        <f t="shared" si="5"/>
        <v>0</v>
      </c>
    </row>
    <row r="30" spans="1:15" s="26" customFormat="1" x14ac:dyDescent="0.25">
      <c r="B30" s="4" t="s">
        <v>427</v>
      </c>
      <c r="C30" s="4"/>
      <c r="D30" s="4">
        <v>7</v>
      </c>
      <c r="E30" s="90">
        <f t="shared" si="3"/>
        <v>7</v>
      </c>
      <c r="F30" s="4"/>
      <c r="G30" s="4"/>
      <c r="H30" s="90">
        <f t="shared" si="0"/>
        <v>0</v>
      </c>
      <c r="I30" s="4"/>
      <c r="J30" s="4">
        <f>1+2+4</f>
        <v>7</v>
      </c>
      <c r="K30" s="90">
        <f t="shared" si="9"/>
        <v>7</v>
      </c>
      <c r="L30" s="90">
        <f t="shared" si="1"/>
        <v>0</v>
      </c>
      <c r="M30" s="90">
        <f t="shared" si="2"/>
        <v>0</v>
      </c>
      <c r="N30" s="90">
        <f t="shared" si="5"/>
        <v>0</v>
      </c>
    </row>
    <row r="31" spans="1:15" s="26" customFormat="1" x14ac:dyDescent="0.25">
      <c r="B31" s="4" t="s">
        <v>420</v>
      </c>
      <c r="C31" s="4"/>
      <c r="D31" s="4">
        <v>17</v>
      </c>
      <c r="E31" s="90">
        <f t="shared" si="3"/>
        <v>17</v>
      </c>
      <c r="F31" s="4"/>
      <c r="G31" s="4">
        <f>20</f>
        <v>20</v>
      </c>
      <c r="H31" s="90">
        <f t="shared" si="0"/>
        <v>20</v>
      </c>
      <c r="I31" s="4"/>
      <c r="J31" s="4">
        <f>1+11+4+1+1+3+4+5</f>
        <v>30</v>
      </c>
      <c r="K31" s="90">
        <f t="shared" si="9"/>
        <v>30</v>
      </c>
      <c r="L31" s="90">
        <f t="shared" ref="L31" si="30">C31+F31-I31</f>
        <v>0</v>
      </c>
      <c r="M31" s="90">
        <f t="shared" ref="M31" si="31">D31+G31-J31</f>
        <v>7</v>
      </c>
      <c r="N31" s="90">
        <f t="shared" ref="N31" si="32">E31+H31-K31</f>
        <v>7</v>
      </c>
    </row>
    <row r="32" spans="1:15" s="26" customFormat="1" x14ac:dyDescent="0.25">
      <c r="B32" s="4" t="s">
        <v>432</v>
      </c>
      <c r="C32" s="4"/>
      <c r="D32" s="4">
        <v>13</v>
      </c>
      <c r="E32" s="90">
        <f t="shared" si="3"/>
        <v>13</v>
      </c>
      <c r="F32" s="4"/>
      <c r="G32" s="4"/>
      <c r="H32" s="90">
        <f t="shared" si="0"/>
        <v>0</v>
      </c>
      <c r="I32" s="4"/>
      <c r="J32" s="4">
        <f>1+1+1+3+2+2+1+2</f>
        <v>13</v>
      </c>
      <c r="K32" s="90">
        <f t="shared" ref="K32" si="33">I32+J32</f>
        <v>13</v>
      </c>
      <c r="L32" s="90">
        <f t="shared" ref="L32" si="34">C32+F32-I32</f>
        <v>0</v>
      </c>
      <c r="M32" s="90">
        <f t="shared" ref="M32" si="35">D32+G32-J32</f>
        <v>0</v>
      </c>
      <c r="N32" s="90">
        <f t="shared" ref="N32" si="36">E32+H32-K32</f>
        <v>0</v>
      </c>
    </row>
    <row r="33" spans="1:15" s="26" customFormat="1" x14ac:dyDescent="0.25">
      <c r="B33" s="4" t="s">
        <v>352</v>
      </c>
      <c r="C33" s="4"/>
      <c r="D33" s="4">
        <v>5</v>
      </c>
      <c r="E33" s="90">
        <f t="shared" si="3"/>
        <v>5</v>
      </c>
      <c r="F33" s="4"/>
      <c r="G33" s="4"/>
      <c r="H33" s="90">
        <f t="shared" si="0"/>
        <v>0</v>
      </c>
      <c r="I33" s="4"/>
      <c r="J33" s="4">
        <f>1+2+2</f>
        <v>5</v>
      </c>
      <c r="K33" s="90">
        <f t="shared" si="9"/>
        <v>5</v>
      </c>
      <c r="L33" s="90">
        <f t="shared" si="1"/>
        <v>0</v>
      </c>
      <c r="M33" s="90">
        <f t="shared" si="2"/>
        <v>0</v>
      </c>
      <c r="N33" s="90">
        <f t="shared" si="5"/>
        <v>0</v>
      </c>
    </row>
    <row r="34" spans="1:15" ht="18.75" x14ac:dyDescent="0.3">
      <c r="A34" s="26"/>
      <c r="B34" s="157" t="s">
        <v>261</v>
      </c>
      <c r="C34" s="4"/>
      <c r="D34" s="4"/>
      <c r="E34" s="90">
        <f t="shared" si="3"/>
        <v>0</v>
      </c>
      <c r="F34" s="4"/>
      <c r="G34" s="4"/>
      <c r="H34" s="90">
        <f t="shared" si="0"/>
        <v>0</v>
      </c>
      <c r="I34" s="4"/>
      <c r="J34" s="4"/>
      <c r="K34" s="90">
        <f t="shared" si="9"/>
        <v>0</v>
      </c>
      <c r="L34" s="90">
        <f t="shared" si="1"/>
        <v>0</v>
      </c>
      <c r="M34" s="90">
        <f t="shared" si="2"/>
        <v>0</v>
      </c>
      <c r="N34" s="90">
        <f t="shared" si="5"/>
        <v>0</v>
      </c>
      <c r="O34" s="26"/>
    </row>
    <row r="35" spans="1:15" x14ac:dyDescent="0.25">
      <c r="A35" s="26"/>
      <c r="B35" s="4" t="s">
        <v>431</v>
      </c>
      <c r="C35" s="4"/>
      <c r="D35" s="4">
        <v>36</v>
      </c>
      <c r="E35" s="90">
        <f t="shared" si="3"/>
        <v>36</v>
      </c>
      <c r="F35" s="4"/>
      <c r="G35" s="4"/>
      <c r="H35" s="90">
        <f t="shared" si="0"/>
        <v>0</v>
      </c>
      <c r="I35" s="4"/>
      <c r="J35" s="4"/>
      <c r="K35" s="90">
        <f t="shared" si="9"/>
        <v>0</v>
      </c>
      <c r="L35" s="90">
        <f t="shared" si="1"/>
        <v>0</v>
      </c>
      <c r="M35" s="90">
        <f t="shared" si="2"/>
        <v>36</v>
      </c>
      <c r="N35" s="90">
        <f t="shared" si="5"/>
        <v>36</v>
      </c>
      <c r="O35" s="26"/>
    </row>
    <row r="36" spans="1:15" s="26" customFormat="1" x14ac:dyDescent="0.25">
      <c r="B36" s="4" t="s">
        <v>430</v>
      </c>
      <c r="C36" s="4"/>
      <c r="D36" s="4">
        <v>4</v>
      </c>
      <c r="E36" s="90">
        <f t="shared" si="3"/>
        <v>4</v>
      </c>
      <c r="F36" s="4"/>
      <c r="G36" s="4">
        <f>200+200</f>
        <v>400</v>
      </c>
      <c r="H36" s="90">
        <f t="shared" si="0"/>
        <v>400</v>
      </c>
      <c r="I36" s="4"/>
      <c r="J36" s="4">
        <f>4+30+3+6+4+3+22+32+1+24+1+6+3+6+2+2+7+2+14</f>
        <v>172</v>
      </c>
      <c r="K36" s="90">
        <f>I36+J36</f>
        <v>172</v>
      </c>
      <c r="L36" s="90">
        <f t="shared" si="1"/>
        <v>0</v>
      </c>
      <c r="M36" s="90">
        <f t="shared" si="2"/>
        <v>232</v>
      </c>
      <c r="N36" s="90">
        <f t="shared" si="5"/>
        <v>232</v>
      </c>
    </row>
    <row r="37" spans="1:15" s="26" customFormat="1" x14ac:dyDescent="0.25">
      <c r="B37" s="4" t="s">
        <v>421</v>
      </c>
      <c r="C37" s="4"/>
      <c r="D37" s="4">
        <v>108</v>
      </c>
      <c r="E37" s="90">
        <f t="shared" si="3"/>
        <v>108</v>
      </c>
      <c r="F37" s="4"/>
      <c r="G37" s="4">
        <f>46+150</f>
        <v>196</v>
      </c>
      <c r="H37" s="90">
        <f t="shared" si="0"/>
        <v>196</v>
      </c>
      <c r="I37" s="4"/>
      <c r="J37" s="4">
        <f>8+8+40+5+3+7+3+6+1+2+2+3+4+2+10+4+1+28+4+12+1+1+6+6+4+12+4+7</f>
        <v>194</v>
      </c>
      <c r="K37" s="90">
        <f>I37+J37</f>
        <v>194</v>
      </c>
      <c r="L37" s="90">
        <f t="shared" ref="L37" si="37">C37+F37-I37</f>
        <v>0</v>
      </c>
      <c r="M37" s="90">
        <f t="shared" ref="M37" si="38">D37+G37-J37</f>
        <v>110</v>
      </c>
      <c r="N37" s="90">
        <f t="shared" ref="N37:N38" si="39">E37+H37-K37</f>
        <v>110</v>
      </c>
    </row>
    <row r="38" spans="1:15" s="26" customFormat="1" x14ac:dyDescent="0.25">
      <c r="B38" s="4" t="s">
        <v>390</v>
      </c>
      <c r="C38" s="4"/>
      <c r="D38" s="4">
        <f>42</f>
        <v>42</v>
      </c>
      <c r="E38" s="90">
        <f t="shared" si="3"/>
        <v>42</v>
      </c>
      <c r="F38" s="4"/>
      <c r="G38" s="4">
        <f>100+90</f>
        <v>190</v>
      </c>
      <c r="H38" s="90">
        <f>F38+G38</f>
        <v>190</v>
      </c>
      <c r="I38" s="4"/>
      <c r="J38" s="4">
        <f>2+6+3+6+22+2+4+2+6+4+4+3+30+8+3+5+2+12+4+14+22+1+7+33+22+1+4</f>
        <v>232</v>
      </c>
      <c r="K38" s="90">
        <f>I38+J38</f>
        <v>232</v>
      </c>
      <c r="L38" s="90">
        <f t="shared" si="1"/>
        <v>0</v>
      </c>
      <c r="M38" s="90">
        <f t="shared" si="2"/>
        <v>0</v>
      </c>
      <c r="N38" s="90">
        <f t="shared" si="39"/>
        <v>0</v>
      </c>
    </row>
    <row r="39" spans="1:15" s="26" customFormat="1" x14ac:dyDescent="0.25">
      <c r="B39" s="4" t="s">
        <v>308</v>
      </c>
      <c r="C39" s="4"/>
      <c r="D39" s="4"/>
      <c r="E39" s="90">
        <f t="shared" si="3"/>
        <v>0</v>
      </c>
      <c r="F39" s="4"/>
      <c r="G39" s="4"/>
      <c r="H39" s="90">
        <f t="shared" si="0"/>
        <v>0</v>
      </c>
      <c r="I39" s="4"/>
      <c r="J39" s="4"/>
      <c r="K39" s="90">
        <f t="shared" si="9"/>
        <v>0</v>
      </c>
      <c r="L39" s="90">
        <f t="shared" si="1"/>
        <v>0</v>
      </c>
      <c r="M39" s="90">
        <f t="shared" si="2"/>
        <v>0</v>
      </c>
      <c r="N39" s="90">
        <f t="shared" si="5"/>
        <v>0</v>
      </c>
    </row>
    <row r="40" spans="1:15" ht="18.75" x14ac:dyDescent="0.3">
      <c r="A40" s="26"/>
      <c r="B40" s="157" t="s">
        <v>262</v>
      </c>
      <c r="C40" s="4"/>
      <c r="D40" s="4"/>
      <c r="E40" s="90">
        <f t="shared" si="3"/>
        <v>0</v>
      </c>
      <c r="F40" s="4"/>
      <c r="G40" s="4"/>
      <c r="H40" s="90">
        <f t="shared" si="0"/>
        <v>0</v>
      </c>
      <c r="I40" s="4"/>
      <c r="J40" s="4"/>
      <c r="K40" s="90">
        <f t="shared" si="9"/>
        <v>0</v>
      </c>
      <c r="L40" s="90">
        <f t="shared" si="1"/>
        <v>0</v>
      </c>
      <c r="M40" s="90">
        <f t="shared" si="2"/>
        <v>0</v>
      </c>
      <c r="N40" s="90">
        <f t="shared" si="5"/>
        <v>0</v>
      </c>
      <c r="O40" s="26"/>
    </row>
    <row r="41" spans="1:15" x14ac:dyDescent="0.25">
      <c r="A41" s="26"/>
      <c r="B41" s="4" t="s">
        <v>262</v>
      </c>
      <c r="C41" s="4"/>
      <c r="D41" s="4">
        <v>32</v>
      </c>
      <c r="E41" s="90">
        <f t="shared" si="3"/>
        <v>32</v>
      </c>
      <c r="F41" s="4"/>
      <c r="G41" s="4"/>
      <c r="H41" s="90">
        <f t="shared" si="0"/>
        <v>0</v>
      </c>
      <c r="I41" s="4"/>
      <c r="J41" s="4">
        <f>3+2+1+4+1+2</f>
        <v>13</v>
      </c>
      <c r="K41" s="90">
        <f t="shared" si="9"/>
        <v>13</v>
      </c>
      <c r="L41" s="90">
        <f t="shared" si="1"/>
        <v>0</v>
      </c>
      <c r="M41" s="90">
        <f t="shared" si="2"/>
        <v>19</v>
      </c>
      <c r="N41" s="90">
        <f t="shared" si="5"/>
        <v>19</v>
      </c>
      <c r="O41" s="26"/>
    </row>
    <row r="42" spans="1:15" ht="18.75" x14ac:dyDescent="0.3">
      <c r="A42" s="26"/>
      <c r="B42" s="88" t="s">
        <v>263</v>
      </c>
      <c r="C42" s="4"/>
      <c r="D42" s="4"/>
      <c r="E42" s="90">
        <f t="shared" si="3"/>
        <v>0</v>
      </c>
      <c r="F42" s="4"/>
      <c r="G42" s="4"/>
      <c r="H42" s="90">
        <f t="shared" si="0"/>
        <v>0</v>
      </c>
      <c r="I42" s="4"/>
      <c r="J42" s="4"/>
      <c r="K42" s="90"/>
      <c r="L42" s="90"/>
      <c r="M42" s="90"/>
      <c r="N42" s="90"/>
      <c r="O42" s="26"/>
    </row>
    <row r="43" spans="1:15" x14ac:dyDescent="0.25">
      <c r="A43" s="26"/>
      <c r="B43" s="4" t="s">
        <v>588</v>
      </c>
      <c r="C43" s="4">
        <v>1</v>
      </c>
      <c r="D43" s="4">
        <v>52</v>
      </c>
      <c r="E43" s="90">
        <f t="shared" si="3"/>
        <v>53</v>
      </c>
      <c r="F43" s="4"/>
      <c r="G43" s="4"/>
      <c r="H43" s="90">
        <f t="shared" si="0"/>
        <v>0</v>
      </c>
      <c r="I43" s="4"/>
      <c r="J43" s="4">
        <f>1+1+5+2+1+1+2+1+3</f>
        <v>17</v>
      </c>
      <c r="K43" s="90">
        <f t="shared" si="9"/>
        <v>17</v>
      </c>
      <c r="L43" s="90">
        <f t="shared" si="1"/>
        <v>1</v>
      </c>
      <c r="M43" s="90">
        <f t="shared" si="2"/>
        <v>35</v>
      </c>
      <c r="N43" s="90">
        <f t="shared" si="5"/>
        <v>36</v>
      </c>
      <c r="O43" s="26"/>
    </row>
    <row r="44" spans="1:15" x14ac:dyDescent="0.25">
      <c r="A44" s="26"/>
      <c r="B44" s="4" t="s">
        <v>751</v>
      </c>
      <c r="C44" s="4"/>
      <c r="D44" s="4">
        <v>10</v>
      </c>
      <c r="E44" s="90">
        <f t="shared" si="3"/>
        <v>10</v>
      </c>
      <c r="F44" s="4"/>
      <c r="G44" s="4"/>
      <c r="H44" s="90">
        <f t="shared" si="0"/>
        <v>0</v>
      </c>
      <c r="I44" s="4"/>
      <c r="J44" s="4">
        <f>10</f>
        <v>10</v>
      </c>
      <c r="K44" s="90">
        <f t="shared" si="9"/>
        <v>10</v>
      </c>
      <c r="L44" s="90">
        <f t="shared" si="1"/>
        <v>0</v>
      </c>
      <c r="M44" s="90">
        <f t="shared" si="2"/>
        <v>0</v>
      </c>
      <c r="N44" s="90">
        <f t="shared" si="5"/>
        <v>0</v>
      </c>
      <c r="O44" s="26"/>
    </row>
    <row r="45" spans="1:15" s="26" customFormat="1" x14ac:dyDescent="0.25">
      <c r="B45" s="4" t="s">
        <v>383</v>
      </c>
      <c r="C45" s="4"/>
      <c r="D45" s="4"/>
      <c r="E45" s="90">
        <f t="shared" si="3"/>
        <v>0</v>
      </c>
      <c r="F45" s="4"/>
      <c r="G45" s="4"/>
      <c r="H45" s="90">
        <f t="shared" si="0"/>
        <v>0</v>
      </c>
      <c r="I45" s="4"/>
      <c r="J45" s="4"/>
      <c r="K45" s="90">
        <f t="shared" si="9"/>
        <v>0</v>
      </c>
      <c r="L45" s="90">
        <f t="shared" ref="L45" si="40">C45+F45-I45</f>
        <v>0</v>
      </c>
      <c r="M45" s="90">
        <f t="shared" ref="M45" si="41">D45+G45-J45</f>
        <v>0</v>
      </c>
      <c r="N45" s="90">
        <f t="shared" ref="N45" si="42">E45+H45-K45</f>
        <v>0</v>
      </c>
    </row>
    <row r="46" spans="1:15" s="26" customFormat="1" x14ac:dyDescent="0.25">
      <c r="B46" s="4" t="s">
        <v>750</v>
      </c>
      <c r="C46" s="4"/>
      <c r="D46" s="4">
        <v>279</v>
      </c>
      <c r="E46" s="90">
        <f t="shared" si="3"/>
        <v>279</v>
      </c>
      <c r="F46" s="4"/>
      <c r="G46" s="4"/>
      <c r="H46" s="90">
        <f t="shared" si="0"/>
        <v>0</v>
      </c>
      <c r="I46" s="4"/>
      <c r="J46" s="4"/>
      <c r="K46" s="90">
        <f t="shared" si="9"/>
        <v>0</v>
      </c>
      <c r="L46" s="90">
        <f t="shared" si="1"/>
        <v>0</v>
      </c>
      <c r="M46" s="90">
        <f t="shared" si="2"/>
        <v>279</v>
      </c>
      <c r="N46" s="90">
        <f t="shared" si="5"/>
        <v>279</v>
      </c>
    </row>
    <row r="47" spans="1:15" s="26" customFormat="1" x14ac:dyDescent="0.25">
      <c r="B47" s="4" t="s">
        <v>749</v>
      </c>
      <c r="C47" s="4">
        <v>1</v>
      </c>
      <c r="D47" s="4">
        <v>42</v>
      </c>
      <c r="E47" s="90">
        <f t="shared" si="3"/>
        <v>43</v>
      </c>
      <c r="F47" s="4"/>
      <c r="G47" s="4"/>
      <c r="H47" s="90">
        <f t="shared" si="0"/>
        <v>0</v>
      </c>
      <c r="I47" s="4">
        <f>1</f>
        <v>1</v>
      </c>
      <c r="J47" s="4">
        <f>1+2+1+6+2+1+1+1+1+2+2+1+4+6+1+3+2+1+1+2+1</f>
        <v>42</v>
      </c>
      <c r="K47" s="90">
        <f t="shared" si="9"/>
        <v>43</v>
      </c>
      <c r="L47" s="90">
        <f t="shared" si="1"/>
        <v>0</v>
      </c>
      <c r="M47" s="90">
        <f t="shared" si="2"/>
        <v>0</v>
      </c>
      <c r="N47" s="90">
        <f t="shared" si="5"/>
        <v>0</v>
      </c>
    </row>
    <row r="48" spans="1:15" x14ac:dyDescent="0.25">
      <c r="A48" s="26"/>
      <c r="B48" s="4" t="s">
        <v>264</v>
      </c>
      <c r="C48" s="4"/>
      <c r="D48" s="4"/>
      <c r="E48" s="90">
        <f t="shared" si="3"/>
        <v>0</v>
      </c>
      <c r="F48" s="4"/>
      <c r="G48" s="4"/>
      <c r="H48" s="90">
        <f t="shared" si="0"/>
        <v>0</v>
      </c>
      <c r="I48" s="4"/>
      <c r="J48" s="4"/>
      <c r="K48" s="90">
        <f t="shared" si="9"/>
        <v>0</v>
      </c>
      <c r="L48" s="90">
        <f t="shared" si="1"/>
        <v>0</v>
      </c>
      <c r="M48" s="90">
        <f t="shared" si="2"/>
        <v>0</v>
      </c>
      <c r="N48" s="90">
        <f t="shared" si="5"/>
        <v>0</v>
      </c>
      <c r="O48" s="26"/>
    </row>
    <row r="49" spans="1:15" s="26" customFormat="1" ht="15.75" x14ac:dyDescent="0.25">
      <c r="B49" s="89" t="s">
        <v>871</v>
      </c>
      <c r="C49" s="4"/>
      <c r="D49" s="4"/>
      <c r="E49" s="90">
        <f t="shared" si="3"/>
        <v>0</v>
      </c>
      <c r="F49" s="4"/>
      <c r="G49" s="4"/>
      <c r="H49" s="90">
        <f t="shared" si="0"/>
        <v>0</v>
      </c>
      <c r="I49" s="4"/>
      <c r="J49" s="4"/>
      <c r="K49" s="90">
        <f t="shared" ref="K49:K51" si="43">I49+J49</f>
        <v>0</v>
      </c>
      <c r="L49" s="90">
        <f t="shared" ref="L49:L51" si="44">C49+F49-I49</f>
        <v>0</v>
      </c>
      <c r="M49" s="90">
        <f t="shared" ref="M49:M51" si="45">D49+G49-J49</f>
        <v>0</v>
      </c>
      <c r="N49" s="90">
        <f t="shared" ref="N49:N51" si="46">E49+H49-K49</f>
        <v>0</v>
      </c>
    </row>
    <row r="50" spans="1:15" s="26" customFormat="1" x14ac:dyDescent="0.25">
      <c r="B50" s="4" t="s">
        <v>872</v>
      </c>
      <c r="C50" s="4">
        <v>1</v>
      </c>
      <c r="D50" s="4">
        <v>49</v>
      </c>
      <c r="E50" s="90">
        <f t="shared" si="3"/>
        <v>50</v>
      </c>
      <c r="F50" s="4"/>
      <c r="G50" s="4"/>
      <c r="H50" s="90">
        <f t="shared" si="0"/>
        <v>0</v>
      </c>
      <c r="I50" s="4"/>
      <c r="J50" s="4">
        <f>1+1+2+1+2</f>
        <v>7</v>
      </c>
      <c r="K50" s="90">
        <f t="shared" si="43"/>
        <v>7</v>
      </c>
      <c r="L50" s="90">
        <f t="shared" si="44"/>
        <v>1</v>
      </c>
      <c r="M50" s="90">
        <f t="shared" si="45"/>
        <v>42</v>
      </c>
      <c r="N50" s="90">
        <f t="shared" si="46"/>
        <v>43</v>
      </c>
    </row>
    <row r="51" spans="1:15" s="26" customFormat="1" x14ac:dyDescent="0.25">
      <c r="B51" s="4" t="s">
        <v>873</v>
      </c>
      <c r="C51" s="4">
        <v>1</v>
      </c>
      <c r="D51" s="4">
        <v>49</v>
      </c>
      <c r="E51" s="90">
        <f t="shared" si="3"/>
        <v>50</v>
      </c>
      <c r="F51" s="4"/>
      <c r="G51" s="4"/>
      <c r="H51" s="90">
        <f t="shared" si="0"/>
        <v>0</v>
      </c>
      <c r="I51" s="4"/>
      <c r="J51" s="4">
        <f>1+1</f>
        <v>2</v>
      </c>
      <c r="K51" s="90">
        <f t="shared" si="43"/>
        <v>2</v>
      </c>
      <c r="L51" s="90">
        <f t="shared" si="44"/>
        <v>1</v>
      </c>
      <c r="M51" s="90">
        <f t="shared" si="45"/>
        <v>47</v>
      </c>
      <c r="N51" s="90">
        <f t="shared" si="46"/>
        <v>48</v>
      </c>
    </row>
    <row r="52" spans="1:15" ht="18.75" x14ac:dyDescent="0.3">
      <c r="A52" s="26"/>
      <c r="B52" s="157" t="s">
        <v>265</v>
      </c>
      <c r="C52" s="4"/>
      <c r="D52" s="4"/>
      <c r="E52" s="90">
        <f t="shared" si="3"/>
        <v>0</v>
      </c>
      <c r="F52" s="4"/>
      <c r="G52" s="4"/>
      <c r="H52" s="90">
        <f t="shared" si="0"/>
        <v>0</v>
      </c>
      <c r="I52" s="4"/>
      <c r="J52" s="4"/>
      <c r="K52" s="90">
        <f t="shared" si="9"/>
        <v>0</v>
      </c>
      <c r="L52" s="90">
        <f t="shared" si="1"/>
        <v>0</v>
      </c>
      <c r="M52" s="90">
        <f t="shared" si="2"/>
        <v>0</v>
      </c>
      <c r="N52" s="90">
        <f t="shared" si="5"/>
        <v>0</v>
      </c>
      <c r="O52" s="26"/>
    </row>
    <row r="53" spans="1:15" x14ac:dyDescent="0.25">
      <c r="A53" s="26"/>
      <c r="B53" s="4" t="s">
        <v>266</v>
      </c>
      <c r="C53" s="4"/>
      <c r="D53" s="4">
        <v>109</v>
      </c>
      <c r="E53" s="90">
        <f t="shared" si="3"/>
        <v>109</v>
      </c>
      <c r="F53" s="4"/>
      <c r="G53" s="4"/>
      <c r="H53" s="90">
        <f t="shared" si="0"/>
        <v>0</v>
      </c>
      <c r="I53" s="4"/>
      <c r="J53" s="4">
        <f>6+17+12+1+17+7+8+7+3+4+12+15</f>
        <v>109</v>
      </c>
      <c r="K53" s="90">
        <f t="shared" si="9"/>
        <v>109</v>
      </c>
      <c r="L53" s="90">
        <f t="shared" si="1"/>
        <v>0</v>
      </c>
      <c r="M53" s="90">
        <f t="shared" si="2"/>
        <v>0</v>
      </c>
      <c r="N53" s="90">
        <f t="shared" si="5"/>
        <v>0</v>
      </c>
      <c r="O53" s="26"/>
    </row>
    <row r="54" spans="1:15" x14ac:dyDescent="0.25">
      <c r="A54" s="26"/>
      <c r="B54" s="4" t="s">
        <v>422</v>
      </c>
      <c r="C54" s="4"/>
      <c r="D54" s="4">
        <v>1</v>
      </c>
      <c r="E54" s="90">
        <f t="shared" si="3"/>
        <v>1</v>
      </c>
      <c r="F54" s="4"/>
      <c r="G54" s="4"/>
      <c r="H54" s="90">
        <f t="shared" si="0"/>
        <v>0</v>
      </c>
      <c r="I54" s="4"/>
      <c r="J54" s="4"/>
      <c r="K54" s="90">
        <f>I54+J54</f>
        <v>0</v>
      </c>
      <c r="L54" s="90">
        <f t="shared" si="1"/>
        <v>0</v>
      </c>
      <c r="M54" s="90">
        <f t="shared" si="2"/>
        <v>1</v>
      </c>
      <c r="N54" s="90">
        <f t="shared" si="5"/>
        <v>1</v>
      </c>
      <c r="O54" s="26"/>
    </row>
    <row r="55" spans="1:15" s="26" customFormat="1" x14ac:dyDescent="0.25">
      <c r="B55" s="4" t="s">
        <v>347</v>
      </c>
      <c r="C55" s="4">
        <v>1</v>
      </c>
      <c r="D55" s="4">
        <f>122+26</f>
        <v>148</v>
      </c>
      <c r="E55" s="90">
        <f t="shared" si="3"/>
        <v>149</v>
      </c>
      <c r="F55" s="4"/>
      <c r="G55" s="4"/>
      <c r="H55" s="90">
        <f t="shared" si="0"/>
        <v>0</v>
      </c>
      <c r="I55" s="4"/>
      <c r="J55" s="4">
        <f>9+12+3+10+1+1+3+3+8+3+6+6+7</f>
        <v>72</v>
      </c>
      <c r="K55" s="90">
        <f t="shared" si="9"/>
        <v>72</v>
      </c>
      <c r="L55" s="90">
        <f t="shared" si="1"/>
        <v>1</v>
      </c>
      <c r="M55" s="90">
        <f t="shared" si="2"/>
        <v>76</v>
      </c>
      <c r="N55" s="90">
        <f t="shared" si="5"/>
        <v>77</v>
      </c>
    </row>
    <row r="56" spans="1:15" s="26" customFormat="1" x14ac:dyDescent="0.25">
      <c r="B56" s="4" t="s">
        <v>344</v>
      </c>
      <c r="C56" s="4"/>
      <c r="D56" s="4">
        <v>41</v>
      </c>
      <c r="E56" s="90">
        <f t="shared" si="3"/>
        <v>41</v>
      </c>
      <c r="F56" s="4"/>
      <c r="G56" s="4">
        <f>50+250+250</f>
        <v>550</v>
      </c>
      <c r="H56" s="90">
        <f>F56+G56</f>
        <v>550</v>
      </c>
      <c r="I56" s="4"/>
      <c r="J56" s="4">
        <f>14+2+1+26+1+6+17+1+17+1+20+28+18+5+2+10+6+6+10+3+6+1+12+2+2+4+1+2+9+12+12+36+3+4+9+10+14+12+15+20+4+15</f>
        <v>399</v>
      </c>
      <c r="K56" s="90">
        <f>I56+J56</f>
        <v>399</v>
      </c>
      <c r="L56" s="90">
        <f t="shared" si="1"/>
        <v>0</v>
      </c>
      <c r="M56" s="90">
        <f t="shared" si="2"/>
        <v>192</v>
      </c>
      <c r="N56" s="90">
        <f t="shared" si="5"/>
        <v>192</v>
      </c>
    </row>
    <row r="57" spans="1:15" s="26" customFormat="1" x14ac:dyDescent="0.25">
      <c r="B57" s="4" t="s">
        <v>355</v>
      </c>
      <c r="C57" s="4"/>
      <c r="D57" s="4">
        <v>50</v>
      </c>
      <c r="E57" s="90">
        <f t="shared" si="3"/>
        <v>50</v>
      </c>
      <c r="F57" s="4"/>
      <c r="G57" s="4"/>
      <c r="H57" s="90">
        <f t="shared" si="0"/>
        <v>0</v>
      </c>
      <c r="I57" s="4"/>
      <c r="J57" s="4">
        <f>28+2+18+2</f>
        <v>50</v>
      </c>
      <c r="K57" s="90">
        <f t="shared" si="9"/>
        <v>50</v>
      </c>
      <c r="L57" s="90">
        <f t="shared" ref="L57" si="47">C57+F57-I57</f>
        <v>0</v>
      </c>
      <c r="M57" s="90">
        <f t="shared" ref="M57" si="48">D57+G57-J57</f>
        <v>0</v>
      </c>
      <c r="N57" s="90">
        <f t="shared" ref="N57" si="49">E57+H57-K57</f>
        <v>0</v>
      </c>
    </row>
    <row r="58" spans="1:15" x14ac:dyDescent="0.25">
      <c r="A58" s="26"/>
      <c r="B58" s="4" t="s">
        <v>267</v>
      </c>
      <c r="C58" s="4"/>
      <c r="D58" s="4">
        <v>7</v>
      </c>
      <c r="E58" s="90">
        <f t="shared" si="3"/>
        <v>7</v>
      </c>
      <c r="F58" s="4"/>
      <c r="G58" s="4">
        <f>50</f>
        <v>50</v>
      </c>
      <c r="H58" s="90">
        <f t="shared" si="0"/>
        <v>50</v>
      </c>
      <c r="I58" s="4"/>
      <c r="J58" s="4">
        <f>1+6+2+1+4+4+2</f>
        <v>20</v>
      </c>
      <c r="K58" s="90">
        <f t="shared" si="9"/>
        <v>20</v>
      </c>
      <c r="L58" s="90">
        <f t="shared" si="1"/>
        <v>0</v>
      </c>
      <c r="M58" s="90">
        <f t="shared" si="2"/>
        <v>37</v>
      </c>
      <c r="N58" s="90">
        <f t="shared" si="5"/>
        <v>37</v>
      </c>
      <c r="O58" s="26"/>
    </row>
    <row r="59" spans="1:15" s="26" customFormat="1" x14ac:dyDescent="0.25">
      <c r="B59" s="4" t="s">
        <v>348</v>
      </c>
      <c r="C59" s="4"/>
      <c r="D59" s="4">
        <v>36</v>
      </c>
      <c r="E59" s="90">
        <f t="shared" si="3"/>
        <v>36</v>
      </c>
      <c r="F59" s="4"/>
      <c r="G59" s="4"/>
      <c r="H59" s="90">
        <f t="shared" si="0"/>
        <v>0</v>
      </c>
      <c r="I59" s="4"/>
      <c r="J59" s="4">
        <f>3+4+3+1+2+8+2+1</f>
        <v>24</v>
      </c>
      <c r="K59" s="90">
        <f t="shared" si="9"/>
        <v>24</v>
      </c>
      <c r="L59" s="90">
        <f t="shared" si="1"/>
        <v>0</v>
      </c>
      <c r="M59" s="90">
        <f t="shared" si="2"/>
        <v>12</v>
      </c>
      <c r="N59" s="90">
        <f t="shared" si="5"/>
        <v>12</v>
      </c>
    </row>
    <row r="60" spans="1:15" x14ac:dyDescent="0.25">
      <c r="A60" s="26"/>
      <c r="B60" s="4" t="s">
        <v>268</v>
      </c>
      <c r="C60" s="4"/>
      <c r="D60" s="4">
        <v>70</v>
      </c>
      <c r="E60" s="90">
        <f t="shared" si="3"/>
        <v>70</v>
      </c>
      <c r="F60" s="4"/>
      <c r="G60" s="4"/>
      <c r="H60" s="90">
        <f t="shared" si="0"/>
        <v>0</v>
      </c>
      <c r="I60" s="4"/>
      <c r="J60" s="4">
        <f>2+1+20+2+1+6+2+13+2+2+4+2+4</f>
        <v>61</v>
      </c>
      <c r="K60" s="90">
        <f t="shared" si="9"/>
        <v>61</v>
      </c>
      <c r="L60" s="90">
        <f t="shared" si="1"/>
        <v>0</v>
      </c>
      <c r="M60" s="90">
        <f t="shared" si="2"/>
        <v>9</v>
      </c>
      <c r="N60" s="90">
        <f t="shared" si="5"/>
        <v>9</v>
      </c>
      <c r="O60" s="26"/>
    </row>
    <row r="61" spans="1:15" s="26" customFormat="1" x14ac:dyDescent="0.25">
      <c r="B61" s="4" t="s">
        <v>423</v>
      </c>
      <c r="C61" s="4"/>
      <c r="D61" s="4">
        <v>4</v>
      </c>
      <c r="E61" s="90">
        <f t="shared" si="3"/>
        <v>4</v>
      </c>
      <c r="F61" s="4"/>
      <c r="G61" s="4"/>
      <c r="H61" s="90">
        <f t="shared" si="0"/>
        <v>0</v>
      </c>
      <c r="I61" s="4"/>
      <c r="J61" s="4"/>
      <c r="K61" s="90">
        <f t="shared" ref="K61" si="50">I61+J61</f>
        <v>0</v>
      </c>
      <c r="L61" s="90">
        <f t="shared" ref="L61" si="51">C61+F61-I61</f>
        <v>0</v>
      </c>
      <c r="M61" s="90">
        <f t="shared" ref="M61" si="52">D61+G61-J61</f>
        <v>4</v>
      </c>
      <c r="N61" s="90">
        <f t="shared" ref="N61" si="53">E61+H61-K61</f>
        <v>4</v>
      </c>
    </row>
    <row r="62" spans="1:15" s="26" customFormat="1" x14ac:dyDescent="0.25">
      <c r="B62" s="4" t="s">
        <v>384</v>
      </c>
      <c r="C62" s="4"/>
      <c r="D62" s="4"/>
      <c r="E62" s="90">
        <f t="shared" si="3"/>
        <v>0</v>
      </c>
      <c r="F62" s="4"/>
      <c r="G62" s="4"/>
      <c r="H62" s="90">
        <f t="shared" si="0"/>
        <v>0</v>
      </c>
      <c r="I62" s="4"/>
      <c r="J62" s="4"/>
      <c r="K62" s="90">
        <f t="shared" si="9"/>
        <v>0</v>
      </c>
      <c r="L62" s="90">
        <f t="shared" ref="L62" si="54">C62+F62-I62</f>
        <v>0</v>
      </c>
      <c r="M62" s="90">
        <f t="shared" ref="M62" si="55">D62+G62-J62</f>
        <v>0</v>
      </c>
      <c r="N62" s="90">
        <f t="shared" ref="N62" si="56">E62+H62-K62</f>
        <v>0</v>
      </c>
    </row>
    <row r="63" spans="1:15" s="26" customFormat="1" x14ac:dyDescent="0.25">
      <c r="B63" s="4" t="s">
        <v>391</v>
      </c>
      <c r="C63" s="4"/>
      <c r="D63" s="4"/>
      <c r="E63" s="90">
        <f t="shared" si="3"/>
        <v>0</v>
      </c>
      <c r="F63" s="4"/>
      <c r="G63" s="4"/>
      <c r="H63" s="90">
        <f t="shared" si="0"/>
        <v>0</v>
      </c>
      <c r="I63" s="4"/>
      <c r="J63" s="4"/>
      <c r="K63" s="90">
        <f t="shared" si="9"/>
        <v>0</v>
      </c>
      <c r="L63" s="90">
        <f t="shared" ref="L63" si="57">C63+F63-I63</f>
        <v>0</v>
      </c>
      <c r="M63" s="90">
        <f t="shared" ref="M63" si="58">D63+G63-J63</f>
        <v>0</v>
      </c>
      <c r="N63" s="90">
        <f t="shared" ref="N63" si="59">E63+H63-K63</f>
        <v>0</v>
      </c>
    </row>
    <row r="64" spans="1:15" ht="21" x14ac:dyDescent="0.35">
      <c r="A64" s="26"/>
      <c r="B64" s="156" t="s">
        <v>269</v>
      </c>
      <c r="C64" s="4"/>
      <c r="D64" s="4"/>
      <c r="E64" s="90">
        <f t="shared" si="3"/>
        <v>0</v>
      </c>
      <c r="F64" s="4"/>
      <c r="G64" s="4"/>
      <c r="H64" s="90">
        <f t="shared" si="0"/>
        <v>0</v>
      </c>
      <c r="I64" s="4"/>
      <c r="J64" s="4"/>
      <c r="K64" s="90"/>
      <c r="L64" s="90"/>
      <c r="M64" s="90"/>
      <c r="N64" s="90"/>
      <c r="O64" s="26"/>
    </row>
    <row r="65" spans="1:15" x14ac:dyDescent="0.25">
      <c r="A65" s="26"/>
      <c r="B65" s="4" t="s">
        <v>270</v>
      </c>
      <c r="C65" s="4"/>
      <c r="D65" s="4"/>
      <c r="E65" s="90">
        <f t="shared" si="3"/>
        <v>0</v>
      </c>
      <c r="F65" s="4"/>
      <c r="G65" s="4"/>
      <c r="H65" s="90">
        <f t="shared" si="0"/>
        <v>0</v>
      </c>
      <c r="I65" s="4"/>
      <c r="J65" s="4"/>
      <c r="K65" s="90">
        <f t="shared" si="9"/>
        <v>0</v>
      </c>
      <c r="L65" s="90">
        <f t="shared" si="1"/>
        <v>0</v>
      </c>
      <c r="M65" s="90">
        <f t="shared" si="2"/>
        <v>0</v>
      </c>
      <c r="N65" s="90">
        <f t="shared" si="5"/>
        <v>0</v>
      </c>
      <c r="O65" s="26"/>
    </row>
    <row r="66" spans="1:15" x14ac:dyDescent="0.25">
      <c r="A66" s="26"/>
      <c r="B66" s="4" t="s">
        <v>271</v>
      </c>
      <c r="C66" s="4"/>
      <c r="D66" s="4"/>
      <c r="E66" s="90">
        <f t="shared" si="3"/>
        <v>0</v>
      </c>
      <c r="F66" s="4"/>
      <c r="G66" s="4"/>
      <c r="H66" s="90">
        <f t="shared" si="0"/>
        <v>0</v>
      </c>
      <c r="I66" s="4"/>
      <c r="J66" s="4"/>
      <c r="K66" s="90">
        <f t="shared" si="9"/>
        <v>0</v>
      </c>
      <c r="L66" s="90">
        <f t="shared" si="1"/>
        <v>0</v>
      </c>
      <c r="M66" s="90">
        <f t="shared" si="2"/>
        <v>0</v>
      </c>
      <c r="N66" s="90">
        <f t="shared" si="5"/>
        <v>0</v>
      </c>
      <c r="O66" s="26"/>
    </row>
    <row r="67" spans="1:15" s="26" customFormat="1" x14ac:dyDescent="0.25">
      <c r="B67" s="4" t="s">
        <v>397</v>
      </c>
      <c r="C67" s="4"/>
      <c r="D67" s="4"/>
      <c r="E67" s="90">
        <f t="shared" si="3"/>
        <v>0</v>
      </c>
      <c r="F67" s="4"/>
      <c r="G67" s="4"/>
      <c r="H67" s="90">
        <f t="shared" si="0"/>
        <v>0</v>
      </c>
      <c r="I67" s="4"/>
      <c r="J67" s="4"/>
      <c r="K67" s="90">
        <f t="shared" ref="K67:K68" si="60">I67+J67</f>
        <v>0</v>
      </c>
      <c r="L67" s="90">
        <f t="shared" ref="L67:L68" si="61">C67+F67-I67</f>
        <v>0</v>
      </c>
      <c r="M67" s="90">
        <f t="shared" ref="M67:M68" si="62">D67+G67-J67</f>
        <v>0</v>
      </c>
      <c r="N67" s="90">
        <f t="shared" ref="N67:N68" si="63">E67+H67-K67</f>
        <v>0</v>
      </c>
    </row>
    <row r="68" spans="1:15" s="26" customFormat="1" x14ac:dyDescent="0.25">
      <c r="B68" s="4" t="s">
        <v>396</v>
      </c>
      <c r="C68" s="4"/>
      <c r="D68" s="4">
        <v>63</v>
      </c>
      <c r="E68" s="90">
        <f t="shared" si="3"/>
        <v>63</v>
      </c>
      <c r="F68" s="4"/>
      <c r="G68" s="4"/>
      <c r="H68" s="90">
        <f t="shared" si="0"/>
        <v>0</v>
      </c>
      <c r="I68" s="4"/>
      <c r="J68" s="4">
        <f>6+2+2+1+1+7+1+1+1+2+1+4+1+2+1+3</f>
        <v>36</v>
      </c>
      <c r="K68" s="90">
        <f t="shared" si="60"/>
        <v>36</v>
      </c>
      <c r="L68" s="90">
        <f t="shared" si="61"/>
        <v>0</v>
      </c>
      <c r="M68" s="90">
        <f t="shared" si="62"/>
        <v>27</v>
      </c>
      <c r="N68" s="90">
        <f t="shared" si="63"/>
        <v>27</v>
      </c>
    </row>
    <row r="69" spans="1:15" x14ac:dyDescent="0.25">
      <c r="A69" s="26"/>
      <c r="B69" s="4" t="s">
        <v>272</v>
      </c>
      <c r="C69" s="4"/>
      <c r="D69" s="4"/>
      <c r="E69" s="90">
        <f t="shared" si="3"/>
        <v>0</v>
      </c>
      <c r="F69" s="4"/>
      <c r="G69" s="4"/>
      <c r="H69" s="90">
        <f t="shared" si="0"/>
        <v>0</v>
      </c>
      <c r="I69" s="4"/>
      <c r="J69" s="4"/>
      <c r="K69" s="90">
        <f>I69+J69</f>
        <v>0</v>
      </c>
      <c r="L69" s="90">
        <f t="shared" si="1"/>
        <v>0</v>
      </c>
      <c r="M69" s="90">
        <f t="shared" si="2"/>
        <v>0</v>
      </c>
      <c r="N69" s="90">
        <f t="shared" si="5"/>
        <v>0</v>
      </c>
      <c r="O69" s="26"/>
    </row>
    <row r="70" spans="1:15" x14ac:dyDescent="0.25">
      <c r="A70" s="26"/>
      <c r="B70" s="4" t="s">
        <v>273</v>
      </c>
      <c r="C70" s="4"/>
      <c r="D70" s="4"/>
      <c r="E70" s="90">
        <f t="shared" si="3"/>
        <v>0</v>
      </c>
      <c r="F70" s="4"/>
      <c r="G70" s="4"/>
      <c r="H70" s="90">
        <f t="shared" si="0"/>
        <v>0</v>
      </c>
      <c r="I70" s="4"/>
      <c r="J70" s="4"/>
      <c r="K70" s="90">
        <f t="shared" si="9"/>
        <v>0</v>
      </c>
      <c r="L70" s="90">
        <f t="shared" si="1"/>
        <v>0</v>
      </c>
      <c r="M70" s="90">
        <f t="shared" si="2"/>
        <v>0</v>
      </c>
      <c r="N70" s="90">
        <f t="shared" si="5"/>
        <v>0</v>
      </c>
      <c r="O70" s="26"/>
    </row>
    <row r="71" spans="1:15" x14ac:dyDescent="0.25">
      <c r="A71" s="26"/>
      <c r="B71" s="4" t="s">
        <v>274</v>
      </c>
      <c r="C71" s="4"/>
      <c r="D71" s="4">
        <v>64</v>
      </c>
      <c r="E71" s="90">
        <f t="shared" si="3"/>
        <v>64</v>
      </c>
      <c r="F71" s="4"/>
      <c r="G71" s="4"/>
      <c r="H71" s="90">
        <f t="shared" si="0"/>
        <v>0</v>
      </c>
      <c r="I71" s="4"/>
      <c r="J71" s="4">
        <f>1+1+1+1+6+1+1+1+2+2+4</f>
        <v>21</v>
      </c>
      <c r="K71" s="90">
        <f t="shared" si="9"/>
        <v>21</v>
      </c>
      <c r="L71" s="90">
        <f t="shared" si="1"/>
        <v>0</v>
      </c>
      <c r="M71" s="90">
        <f t="shared" si="2"/>
        <v>43</v>
      </c>
      <c r="N71" s="90">
        <f t="shared" si="5"/>
        <v>43</v>
      </c>
      <c r="O71" s="26"/>
    </row>
    <row r="72" spans="1:15" x14ac:dyDescent="0.25">
      <c r="A72" s="26"/>
      <c r="B72" s="4" t="s">
        <v>275</v>
      </c>
      <c r="C72" s="4"/>
      <c r="D72" s="4">
        <v>9</v>
      </c>
      <c r="E72" s="90">
        <f t="shared" si="3"/>
        <v>9</v>
      </c>
      <c r="F72" s="4"/>
      <c r="G72" s="4"/>
      <c r="H72" s="90">
        <f t="shared" si="0"/>
        <v>0</v>
      </c>
      <c r="I72" s="4"/>
      <c r="J72" s="4">
        <f>2+5+2+2+2+1</f>
        <v>14</v>
      </c>
      <c r="K72" s="90">
        <f t="shared" si="9"/>
        <v>14</v>
      </c>
      <c r="L72" s="90">
        <f t="shared" si="1"/>
        <v>0</v>
      </c>
      <c r="M72" s="90">
        <f t="shared" si="2"/>
        <v>-5</v>
      </c>
      <c r="N72" s="90">
        <f t="shared" si="5"/>
        <v>-5</v>
      </c>
      <c r="O72" s="26"/>
    </row>
    <row r="73" spans="1:15" x14ac:dyDescent="0.25">
      <c r="A73" s="26"/>
      <c r="B73" s="4" t="s">
        <v>276</v>
      </c>
      <c r="C73" s="4"/>
      <c r="D73" s="4">
        <v>24</v>
      </c>
      <c r="E73" s="90">
        <f t="shared" si="3"/>
        <v>24</v>
      </c>
      <c r="F73" s="4"/>
      <c r="G73" s="4"/>
      <c r="H73" s="90">
        <f t="shared" si="0"/>
        <v>0</v>
      </c>
      <c r="I73" s="4"/>
      <c r="J73" s="4">
        <f>5+1+4+2+4+3</f>
        <v>19</v>
      </c>
      <c r="K73" s="90">
        <f t="shared" si="9"/>
        <v>19</v>
      </c>
      <c r="L73" s="90">
        <f t="shared" si="1"/>
        <v>0</v>
      </c>
      <c r="M73" s="90">
        <f t="shared" si="2"/>
        <v>5</v>
      </c>
      <c r="N73" s="90">
        <f t="shared" si="5"/>
        <v>5</v>
      </c>
      <c r="O73" s="26"/>
    </row>
    <row r="74" spans="1:15" x14ac:dyDescent="0.25">
      <c r="A74" s="26"/>
      <c r="B74" s="4" t="s">
        <v>277</v>
      </c>
      <c r="C74" s="4"/>
      <c r="D74" s="4"/>
      <c r="E74" s="90">
        <f t="shared" si="3"/>
        <v>0</v>
      </c>
      <c r="F74" s="4"/>
      <c r="G74" s="4"/>
      <c r="H74" s="90">
        <f t="shared" si="0"/>
        <v>0</v>
      </c>
      <c r="I74" s="4"/>
      <c r="J74" s="4"/>
      <c r="K74" s="90">
        <f>I74+J74</f>
        <v>0</v>
      </c>
      <c r="L74" s="90">
        <f t="shared" si="1"/>
        <v>0</v>
      </c>
      <c r="M74" s="90">
        <f t="shared" si="2"/>
        <v>0</v>
      </c>
      <c r="N74" s="90">
        <f t="shared" si="5"/>
        <v>0</v>
      </c>
      <c r="O74" s="26"/>
    </row>
    <row r="75" spans="1:15" s="26" customFormat="1" x14ac:dyDescent="0.25">
      <c r="B75" s="4" t="s">
        <v>350</v>
      </c>
      <c r="C75" s="4"/>
      <c r="D75" s="4"/>
      <c r="E75" s="90">
        <f t="shared" si="3"/>
        <v>0</v>
      </c>
      <c r="F75" s="4"/>
      <c r="G75" s="4"/>
      <c r="H75" s="90">
        <f t="shared" si="0"/>
        <v>0</v>
      </c>
      <c r="I75" s="4"/>
      <c r="J75" s="4"/>
      <c r="K75" s="90">
        <f t="shared" si="9"/>
        <v>0</v>
      </c>
      <c r="L75" s="90">
        <f t="shared" si="1"/>
        <v>0</v>
      </c>
      <c r="M75" s="90">
        <f t="shared" si="2"/>
        <v>0</v>
      </c>
      <c r="N75" s="90">
        <f t="shared" si="5"/>
        <v>0</v>
      </c>
    </row>
    <row r="76" spans="1:15" s="26" customFormat="1" x14ac:dyDescent="0.25">
      <c r="B76" s="4" t="s">
        <v>399</v>
      </c>
      <c r="C76" s="4"/>
      <c r="D76" s="4">
        <v>36</v>
      </c>
      <c r="E76" s="90">
        <f t="shared" si="3"/>
        <v>36</v>
      </c>
      <c r="F76" s="4"/>
      <c r="G76" s="4"/>
      <c r="H76" s="90">
        <f t="shared" si="0"/>
        <v>0</v>
      </c>
      <c r="I76" s="4"/>
      <c r="J76" s="4">
        <f>1+1+1+2</f>
        <v>5</v>
      </c>
      <c r="K76" s="90">
        <f t="shared" ref="K76" si="64">I76+J76</f>
        <v>5</v>
      </c>
      <c r="L76" s="90">
        <f t="shared" ref="L76" si="65">C76+F76-I76</f>
        <v>0</v>
      </c>
      <c r="M76" s="90">
        <f t="shared" ref="M76" si="66">D76+G76-J76</f>
        <v>31</v>
      </c>
      <c r="N76" s="90">
        <f t="shared" ref="N76" si="67">E76+H76-K76</f>
        <v>31</v>
      </c>
    </row>
    <row r="77" spans="1:15" s="26" customFormat="1" x14ac:dyDescent="0.25">
      <c r="B77" s="4" t="s">
        <v>359</v>
      </c>
      <c r="C77" s="4"/>
      <c r="D77" s="4"/>
      <c r="E77" s="90">
        <f t="shared" si="3"/>
        <v>0</v>
      </c>
      <c r="F77" s="4"/>
      <c r="G77" s="4"/>
      <c r="H77" s="90">
        <f t="shared" si="0"/>
        <v>0</v>
      </c>
      <c r="I77" s="4"/>
      <c r="J77" s="4"/>
      <c r="K77" s="90">
        <f>I77+J77</f>
        <v>0</v>
      </c>
      <c r="L77" s="90">
        <f t="shared" ref="L77" si="68">C77+F77-I77</f>
        <v>0</v>
      </c>
      <c r="M77" s="90">
        <f t="shared" ref="M77" si="69">D77+G77-J77</f>
        <v>0</v>
      </c>
      <c r="N77" s="90">
        <f t="shared" ref="N77" si="70">E77+H77-K77</f>
        <v>0</v>
      </c>
    </row>
    <row r="78" spans="1:15" x14ac:dyDescent="0.25">
      <c r="A78" s="26"/>
      <c r="B78" s="4" t="s">
        <v>278</v>
      </c>
      <c r="C78" s="4"/>
      <c r="D78" s="4"/>
      <c r="E78" s="90">
        <f t="shared" si="3"/>
        <v>0</v>
      </c>
      <c r="F78" s="4"/>
      <c r="G78" s="4"/>
      <c r="H78" s="90">
        <f t="shared" si="0"/>
        <v>0</v>
      </c>
      <c r="I78" s="4"/>
      <c r="J78" s="4"/>
      <c r="K78" s="90">
        <f t="shared" si="9"/>
        <v>0</v>
      </c>
      <c r="L78" s="90">
        <f t="shared" si="1"/>
        <v>0</v>
      </c>
      <c r="M78" s="90">
        <f t="shared" si="2"/>
        <v>0</v>
      </c>
      <c r="N78" s="90">
        <f t="shared" si="5"/>
        <v>0</v>
      </c>
      <c r="O78" s="26"/>
    </row>
    <row r="79" spans="1:15" s="26" customFormat="1" x14ac:dyDescent="0.25">
      <c r="B79" s="4" t="s">
        <v>398</v>
      </c>
      <c r="C79" s="4"/>
      <c r="D79" s="4">
        <v>22</v>
      </c>
      <c r="E79" s="90">
        <f t="shared" si="3"/>
        <v>22</v>
      </c>
      <c r="F79" s="4"/>
      <c r="G79" s="4"/>
      <c r="H79" s="90">
        <f t="shared" si="0"/>
        <v>0</v>
      </c>
      <c r="I79" s="4"/>
      <c r="J79" s="4">
        <f>1+2</f>
        <v>3</v>
      </c>
      <c r="K79" s="90">
        <f t="shared" ref="K79" si="71">I79+J79</f>
        <v>3</v>
      </c>
      <c r="L79" s="90">
        <f t="shared" ref="L79" si="72">C79+F79-I79</f>
        <v>0</v>
      </c>
      <c r="M79" s="90">
        <f t="shared" ref="M79" si="73">D79+G79-J79</f>
        <v>19</v>
      </c>
      <c r="N79" s="90">
        <f t="shared" ref="N79" si="74">E79+H79-K79</f>
        <v>19</v>
      </c>
    </row>
    <row r="80" spans="1:15" s="26" customFormat="1" x14ac:dyDescent="0.25">
      <c r="B80" s="4" t="s">
        <v>583</v>
      </c>
      <c r="C80" s="4"/>
      <c r="D80" s="4">
        <v>5</v>
      </c>
      <c r="E80" s="90">
        <f t="shared" si="3"/>
        <v>5</v>
      </c>
      <c r="F80" s="4"/>
      <c r="G80" s="4"/>
      <c r="H80" s="90">
        <f t="shared" si="0"/>
        <v>0</v>
      </c>
      <c r="I80" s="4"/>
      <c r="J80" s="4">
        <f>1</f>
        <v>1</v>
      </c>
      <c r="K80" s="90">
        <f t="shared" ref="K80:K81" si="75">I80+J80</f>
        <v>1</v>
      </c>
      <c r="L80" s="90">
        <f t="shared" ref="L80:L81" si="76">C80+F80-I80</f>
        <v>0</v>
      </c>
      <c r="M80" s="90">
        <f t="shared" ref="M80:M81" si="77">D80+G80-J80</f>
        <v>4</v>
      </c>
      <c r="N80" s="90">
        <f t="shared" ref="N80:N81" si="78">E80+H80-K80</f>
        <v>4</v>
      </c>
    </row>
    <row r="81" spans="1:15" s="26" customFormat="1" x14ac:dyDescent="0.25">
      <c r="B81" s="4" t="s">
        <v>584</v>
      </c>
      <c r="C81" s="4"/>
      <c r="D81" s="4">
        <v>12</v>
      </c>
      <c r="E81" s="90">
        <f t="shared" si="3"/>
        <v>12</v>
      </c>
      <c r="F81" s="4"/>
      <c r="G81" s="4"/>
      <c r="H81" s="90">
        <f t="shared" si="0"/>
        <v>0</v>
      </c>
      <c r="I81" s="4"/>
      <c r="J81" s="4"/>
      <c r="K81" s="90">
        <f t="shared" si="75"/>
        <v>0</v>
      </c>
      <c r="L81" s="90">
        <f t="shared" si="76"/>
        <v>0</v>
      </c>
      <c r="M81" s="90">
        <f t="shared" si="77"/>
        <v>12</v>
      </c>
      <c r="N81" s="90">
        <f t="shared" si="78"/>
        <v>12</v>
      </c>
    </row>
    <row r="82" spans="1:15" ht="18.75" x14ac:dyDescent="0.3">
      <c r="A82" s="26"/>
      <c r="B82" s="157" t="s">
        <v>280</v>
      </c>
      <c r="C82" s="4"/>
      <c r="D82" s="4"/>
      <c r="E82" s="90">
        <f t="shared" si="3"/>
        <v>0</v>
      </c>
      <c r="F82" s="4"/>
      <c r="G82" s="4"/>
      <c r="H82" s="90">
        <f t="shared" si="0"/>
        <v>0</v>
      </c>
      <c r="I82" s="4"/>
      <c r="J82" s="4"/>
      <c r="K82" s="90">
        <f t="shared" si="9"/>
        <v>0</v>
      </c>
      <c r="L82" s="90">
        <f t="shared" si="1"/>
        <v>0</v>
      </c>
      <c r="M82" s="90">
        <f t="shared" si="2"/>
        <v>0</v>
      </c>
      <c r="N82" s="90">
        <f t="shared" si="5"/>
        <v>0</v>
      </c>
      <c r="O82" s="26"/>
    </row>
    <row r="83" spans="1:15" s="26" customFormat="1" x14ac:dyDescent="0.25">
      <c r="B83" s="93" t="s">
        <v>281</v>
      </c>
      <c r="C83" s="4"/>
      <c r="D83" s="4">
        <v>92</v>
      </c>
      <c r="E83" s="90">
        <f t="shared" si="3"/>
        <v>92</v>
      </c>
      <c r="F83" s="4"/>
      <c r="G83" s="4"/>
      <c r="H83" s="90">
        <f t="shared" si="0"/>
        <v>0</v>
      </c>
      <c r="I83" s="4"/>
      <c r="J83" s="4">
        <f>3+3+1+4+1+5+3+6+1+10</f>
        <v>37</v>
      </c>
      <c r="K83" s="90">
        <f t="shared" si="9"/>
        <v>37</v>
      </c>
      <c r="L83" s="90">
        <f t="shared" si="1"/>
        <v>0</v>
      </c>
      <c r="M83" s="90">
        <f t="shared" si="2"/>
        <v>55</v>
      </c>
      <c r="N83" s="90">
        <f t="shared" si="5"/>
        <v>55</v>
      </c>
    </row>
    <row r="84" spans="1:15" s="26" customFormat="1" x14ac:dyDescent="0.25">
      <c r="B84" s="93" t="s">
        <v>747</v>
      </c>
      <c r="C84" s="4"/>
      <c r="D84" s="4">
        <v>54</v>
      </c>
      <c r="E84" s="90">
        <f t="shared" si="3"/>
        <v>54</v>
      </c>
      <c r="F84" s="4"/>
      <c r="G84" s="4">
        <f>99</f>
        <v>99</v>
      </c>
      <c r="H84" s="90">
        <f t="shared" si="0"/>
        <v>99</v>
      </c>
      <c r="I84" s="4"/>
      <c r="J84" s="4">
        <f>1+1+1+1+1+2+1+6+2+1+1+1+1+1+2+1+2+1+6+3+3+2+6+1</f>
        <v>48</v>
      </c>
      <c r="K84" s="90">
        <f t="shared" ref="K84:K85" si="79">I84+J84</f>
        <v>48</v>
      </c>
      <c r="L84" s="90">
        <f t="shared" ref="L84:L85" si="80">C84+F84-I84</f>
        <v>0</v>
      </c>
      <c r="M84" s="90">
        <f t="shared" ref="M84:M85" si="81">D84+G84-J84</f>
        <v>105</v>
      </c>
      <c r="N84" s="90">
        <f t="shared" ref="N84:N85" si="82">E84+H84-K84</f>
        <v>105</v>
      </c>
    </row>
    <row r="85" spans="1:15" s="26" customFormat="1" x14ac:dyDescent="0.25">
      <c r="B85" s="93" t="s">
        <v>748</v>
      </c>
      <c r="C85" s="4"/>
      <c r="D85" s="4">
        <v>48</v>
      </c>
      <c r="E85" s="90">
        <f t="shared" si="3"/>
        <v>48</v>
      </c>
      <c r="F85" s="4"/>
      <c r="G85" s="4"/>
      <c r="H85" s="90">
        <f t="shared" si="0"/>
        <v>0</v>
      </c>
      <c r="I85" s="4"/>
      <c r="J85" s="4">
        <f>1</f>
        <v>1</v>
      </c>
      <c r="K85" s="90">
        <f t="shared" si="79"/>
        <v>1</v>
      </c>
      <c r="L85" s="90">
        <f t="shared" si="80"/>
        <v>0</v>
      </c>
      <c r="M85" s="90">
        <f t="shared" si="81"/>
        <v>47</v>
      </c>
      <c r="N85" s="90">
        <f t="shared" si="82"/>
        <v>47</v>
      </c>
    </row>
    <row r="86" spans="1:15" s="26" customFormat="1" x14ac:dyDescent="0.25">
      <c r="B86" s="94" t="s">
        <v>573</v>
      </c>
      <c r="C86" s="4"/>
      <c r="D86" s="4">
        <v>76</v>
      </c>
      <c r="E86" s="90">
        <f t="shared" si="3"/>
        <v>76</v>
      </c>
      <c r="F86" s="4"/>
      <c r="G86" s="4"/>
      <c r="H86" s="90">
        <f t="shared" si="0"/>
        <v>0</v>
      </c>
      <c r="I86" s="4"/>
      <c r="J86" s="4">
        <f>1+1+1+1+1+6+4+2+2+8+4+1+1+6</f>
        <v>39</v>
      </c>
      <c r="K86" s="90">
        <f t="shared" si="9"/>
        <v>39</v>
      </c>
      <c r="L86" s="90">
        <f t="shared" si="1"/>
        <v>0</v>
      </c>
      <c r="M86" s="90">
        <f t="shared" si="2"/>
        <v>37</v>
      </c>
      <c r="N86" s="90">
        <f t="shared" si="5"/>
        <v>37</v>
      </c>
    </row>
    <row r="87" spans="1:15" s="26" customFormat="1" x14ac:dyDescent="0.25">
      <c r="B87" s="94" t="s">
        <v>285</v>
      </c>
      <c r="C87" s="4"/>
      <c r="D87" s="4">
        <f>132+37</f>
        <v>169</v>
      </c>
      <c r="E87" s="90">
        <f t="shared" si="3"/>
        <v>169</v>
      </c>
      <c r="F87" s="4"/>
      <c r="G87" s="4">
        <f>100</f>
        <v>100</v>
      </c>
      <c r="H87" s="90">
        <f t="shared" si="0"/>
        <v>100</v>
      </c>
      <c r="I87" s="4"/>
      <c r="J87" s="4">
        <f>10+2+1+6+1+1+6+2+1+8+1+4+8+1+2+10+1+4+2+1+7+6+2+1+1+2+1+3+1+2+2+2+2+1+22+4+8+2+1+2+2+2+2+2+3+2+8+1+2+5+5+4+2+2+4+1+1+5+5+6+10+2+3+14+1+6+5+1</f>
        <v>250</v>
      </c>
      <c r="K87" s="90">
        <f>I87+J87+1</f>
        <v>251</v>
      </c>
      <c r="L87" s="90">
        <f t="shared" si="1"/>
        <v>0</v>
      </c>
      <c r="M87" s="90">
        <f t="shared" si="2"/>
        <v>19</v>
      </c>
      <c r="N87" s="90">
        <f t="shared" si="5"/>
        <v>18</v>
      </c>
    </row>
    <row r="88" spans="1:15" s="26" customFormat="1" x14ac:dyDescent="0.25">
      <c r="B88" s="94" t="s">
        <v>286</v>
      </c>
      <c r="C88" s="4"/>
      <c r="D88" s="4">
        <v>9</v>
      </c>
      <c r="E88" s="90">
        <f t="shared" si="3"/>
        <v>9</v>
      </c>
      <c r="F88" s="4"/>
      <c r="G88" s="4">
        <f>100</f>
        <v>100</v>
      </c>
      <c r="H88" s="90">
        <f t="shared" si="0"/>
        <v>100</v>
      </c>
      <c r="I88" s="4"/>
      <c r="J88" s="4">
        <f>2+3+2+2+4+2+1</f>
        <v>16</v>
      </c>
      <c r="K88" s="90">
        <f t="shared" si="9"/>
        <v>16</v>
      </c>
      <c r="L88" s="90">
        <f t="shared" si="1"/>
        <v>0</v>
      </c>
      <c r="M88" s="90">
        <f t="shared" si="2"/>
        <v>93</v>
      </c>
      <c r="N88" s="90">
        <f t="shared" si="5"/>
        <v>93</v>
      </c>
    </row>
    <row r="89" spans="1:15" s="26" customFormat="1" x14ac:dyDescent="0.25">
      <c r="B89" s="94" t="s">
        <v>356</v>
      </c>
      <c r="C89" s="4"/>
      <c r="D89" s="4">
        <v>275</v>
      </c>
      <c r="E89" s="90">
        <f t="shared" si="3"/>
        <v>275</v>
      </c>
      <c r="F89" s="4"/>
      <c r="G89" s="4">
        <f>100</f>
        <v>100</v>
      </c>
      <c r="H89" s="90">
        <f t="shared" si="0"/>
        <v>100</v>
      </c>
      <c r="I89" s="4"/>
      <c r="J89" s="4">
        <f>2+2+6+3+2+2+2+2</f>
        <v>21</v>
      </c>
      <c r="K89" s="90">
        <f t="shared" si="9"/>
        <v>21</v>
      </c>
      <c r="L89" s="90">
        <f t="shared" ref="L89" si="83">C89+F89-I89</f>
        <v>0</v>
      </c>
      <c r="M89" s="90">
        <f t="shared" ref="M89" si="84">D89+G89-J89</f>
        <v>354</v>
      </c>
      <c r="N89" s="90">
        <f t="shared" ref="N89" si="85">E89+H89-K89</f>
        <v>354</v>
      </c>
    </row>
    <row r="90" spans="1:15" s="26" customFormat="1" x14ac:dyDescent="0.25">
      <c r="B90" s="94" t="s">
        <v>392</v>
      </c>
      <c r="C90" s="4"/>
      <c r="D90" s="4">
        <f>130+166</f>
        <v>296</v>
      </c>
      <c r="E90" s="90">
        <f t="shared" si="3"/>
        <v>296</v>
      </c>
      <c r="F90" s="4"/>
      <c r="G90" s="4"/>
      <c r="H90" s="90">
        <f t="shared" si="0"/>
        <v>0</v>
      </c>
      <c r="I90" s="4"/>
      <c r="J90" s="4">
        <f>1+6+3+3+2+1+1+2+3+1+10+9+2+1+3+5+3+2+1+1+1+1+1+5+5+2+4+4</f>
        <v>83</v>
      </c>
      <c r="K90" s="90">
        <f>I90+J90</f>
        <v>83</v>
      </c>
      <c r="L90" s="90">
        <f t="shared" si="1"/>
        <v>0</v>
      </c>
      <c r="M90" s="90">
        <f t="shared" si="2"/>
        <v>213</v>
      </c>
      <c r="N90" s="90">
        <f t="shared" si="5"/>
        <v>213</v>
      </c>
    </row>
    <row r="91" spans="1:15" x14ac:dyDescent="0.25">
      <c r="A91" s="26"/>
      <c r="B91" s="94" t="s">
        <v>703</v>
      </c>
      <c r="C91" s="4"/>
      <c r="D91" s="4">
        <f>100+10</f>
        <v>110</v>
      </c>
      <c r="E91" s="90">
        <f t="shared" si="3"/>
        <v>110</v>
      </c>
      <c r="F91" s="4"/>
      <c r="G91" s="4"/>
      <c r="H91" s="90">
        <f t="shared" si="0"/>
        <v>0</v>
      </c>
      <c r="I91" s="4"/>
      <c r="J91" s="4">
        <f>6+1+1+1+8+1+8+6+1+1+7+1+3+1+4+1+5+2+6</f>
        <v>64</v>
      </c>
      <c r="K91" s="90">
        <f>I91+J91</f>
        <v>64</v>
      </c>
      <c r="L91" s="90">
        <f t="shared" ref="L91:L172" si="86">C91+F91-I91</f>
        <v>0</v>
      </c>
      <c r="M91" s="90">
        <f t="shared" ref="M91:M151" si="87">D91+G91-J91</f>
        <v>46</v>
      </c>
      <c r="N91" s="90">
        <f t="shared" si="5"/>
        <v>46</v>
      </c>
      <c r="O91" s="26"/>
    </row>
    <row r="92" spans="1:15" s="26" customFormat="1" x14ac:dyDescent="0.25">
      <c r="B92" s="4" t="s">
        <v>287</v>
      </c>
      <c r="C92" s="4"/>
      <c r="D92" s="4">
        <v>139</v>
      </c>
      <c r="E92" s="90">
        <f t="shared" si="3"/>
        <v>139</v>
      </c>
      <c r="F92" s="4"/>
      <c r="G92" s="4"/>
      <c r="H92" s="90">
        <f t="shared" si="0"/>
        <v>0</v>
      </c>
      <c r="I92" s="4"/>
      <c r="J92" s="4">
        <f>7+7+1+3</f>
        <v>18</v>
      </c>
      <c r="K92" s="90">
        <f t="shared" si="9"/>
        <v>18</v>
      </c>
      <c r="L92" s="90">
        <f t="shared" si="86"/>
        <v>0</v>
      </c>
      <c r="M92" s="90">
        <f t="shared" si="87"/>
        <v>121</v>
      </c>
      <c r="N92" s="90">
        <f t="shared" si="5"/>
        <v>121</v>
      </c>
    </row>
    <row r="93" spans="1:15" s="26" customFormat="1" x14ac:dyDescent="0.25">
      <c r="B93" s="4" t="s">
        <v>587</v>
      </c>
      <c r="C93" s="4"/>
      <c r="D93" s="4">
        <v>13</v>
      </c>
      <c r="E93" s="90">
        <f t="shared" si="3"/>
        <v>13</v>
      </c>
      <c r="F93" s="4"/>
      <c r="G93" s="4"/>
      <c r="H93" s="90">
        <f t="shared" si="0"/>
        <v>0</v>
      </c>
      <c r="I93" s="4"/>
      <c r="J93" s="4">
        <f>1+1+3+1</f>
        <v>6</v>
      </c>
      <c r="K93" s="90">
        <f t="shared" si="9"/>
        <v>6</v>
      </c>
      <c r="L93" s="90">
        <f t="shared" si="86"/>
        <v>0</v>
      </c>
      <c r="M93" s="90">
        <f t="shared" si="87"/>
        <v>7</v>
      </c>
      <c r="N93" s="90">
        <f t="shared" si="5"/>
        <v>7</v>
      </c>
    </row>
    <row r="94" spans="1:15" s="26" customFormat="1" x14ac:dyDescent="0.25">
      <c r="B94" s="4" t="s">
        <v>288</v>
      </c>
      <c r="C94" s="4"/>
      <c r="D94" s="4">
        <f>85+5</f>
        <v>90</v>
      </c>
      <c r="E94" s="90">
        <f>C94+D94</f>
        <v>90</v>
      </c>
      <c r="F94" s="4"/>
      <c r="G94" s="4"/>
      <c r="H94" s="90">
        <f t="shared" si="0"/>
        <v>0</v>
      </c>
      <c r="I94" s="4"/>
      <c r="J94" s="4">
        <f>1+3+5+2</f>
        <v>11</v>
      </c>
      <c r="K94" s="90">
        <f>I94+J94</f>
        <v>11</v>
      </c>
      <c r="L94" s="90">
        <f t="shared" si="86"/>
        <v>0</v>
      </c>
      <c r="M94" s="90">
        <f t="shared" si="87"/>
        <v>79</v>
      </c>
      <c r="N94" s="90">
        <f t="shared" si="5"/>
        <v>79</v>
      </c>
    </row>
    <row r="95" spans="1:15" x14ac:dyDescent="0.25">
      <c r="A95" s="26"/>
      <c r="B95" s="4" t="s">
        <v>279</v>
      </c>
      <c r="C95" s="4"/>
      <c r="D95" s="4"/>
      <c r="E95" s="90">
        <f t="shared" si="3"/>
        <v>0</v>
      </c>
      <c r="F95" s="4"/>
      <c r="G95" s="4"/>
      <c r="H95" s="90">
        <f t="shared" si="0"/>
        <v>0</v>
      </c>
      <c r="I95" s="4"/>
      <c r="J95" s="4"/>
      <c r="K95" s="90">
        <f t="shared" si="9"/>
        <v>0</v>
      </c>
      <c r="L95" s="90">
        <f t="shared" si="86"/>
        <v>0</v>
      </c>
      <c r="M95" s="90">
        <f t="shared" si="87"/>
        <v>0</v>
      </c>
      <c r="N95" s="90">
        <f t="shared" si="5"/>
        <v>0</v>
      </c>
      <c r="O95" s="26"/>
    </row>
    <row r="96" spans="1:15" ht="15.75" x14ac:dyDescent="0.25">
      <c r="A96" s="26"/>
      <c r="B96" s="155" t="s">
        <v>282</v>
      </c>
      <c r="C96" s="4"/>
      <c r="D96" s="4"/>
      <c r="E96" s="90">
        <f t="shared" si="3"/>
        <v>0</v>
      </c>
      <c r="F96" s="4"/>
      <c r="G96" s="4"/>
      <c r="H96" s="90">
        <f t="shared" si="0"/>
        <v>0</v>
      </c>
      <c r="I96" s="4"/>
      <c r="J96" s="4"/>
      <c r="K96" s="90">
        <f t="shared" si="9"/>
        <v>0</v>
      </c>
      <c r="L96" s="90">
        <f t="shared" si="86"/>
        <v>0</v>
      </c>
      <c r="M96" s="90">
        <f t="shared" si="87"/>
        <v>0</v>
      </c>
      <c r="N96" s="90">
        <f t="shared" si="5"/>
        <v>0</v>
      </c>
      <c r="O96" s="26"/>
    </row>
    <row r="97" spans="1:15" x14ac:dyDescent="0.25">
      <c r="A97" s="26"/>
      <c r="B97" s="4" t="s">
        <v>282</v>
      </c>
      <c r="C97" s="4">
        <v>1</v>
      </c>
      <c r="D97" s="4">
        <v>5</v>
      </c>
      <c r="E97" s="90">
        <f t="shared" si="3"/>
        <v>6</v>
      </c>
      <c r="F97" s="4"/>
      <c r="G97" s="4"/>
      <c r="H97" s="90">
        <f t="shared" si="0"/>
        <v>0</v>
      </c>
      <c r="I97" s="4"/>
      <c r="J97" s="4">
        <f>1+2+1+1</f>
        <v>5</v>
      </c>
      <c r="K97" s="90">
        <f t="shared" si="9"/>
        <v>5</v>
      </c>
      <c r="L97" s="90">
        <f t="shared" si="86"/>
        <v>1</v>
      </c>
      <c r="M97" s="90">
        <f t="shared" si="87"/>
        <v>0</v>
      </c>
      <c r="N97" s="90">
        <f t="shared" si="5"/>
        <v>1</v>
      </c>
      <c r="O97" s="26"/>
    </row>
    <row r="98" spans="1:15" s="26" customFormat="1" x14ac:dyDescent="0.25">
      <c r="B98" s="4" t="s">
        <v>394</v>
      </c>
      <c r="C98" s="4">
        <v>1</v>
      </c>
      <c r="D98" s="4">
        <v>1</v>
      </c>
      <c r="E98" s="90">
        <f t="shared" si="3"/>
        <v>2</v>
      </c>
      <c r="F98" s="4"/>
      <c r="G98" s="4"/>
      <c r="H98" s="90">
        <f t="shared" si="0"/>
        <v>0</v>
      </c>
      <c r="I98" s="4">
        <f>1</f>
        <v>1</v>
      </c>
      <c r="J98" s="4">
        <f>1</f>
        <v>1</v>
      </c>
      <c r="K98" s="90">
        <f t="shared" ref="K98" si="88">I98+J98</f>
        <v>2</v>
      </c>
      <c r="L98" s="90">
        <f t="shared" ref="L98" si="89">C98+F98-I98</f>
        <v>0</v>
      </c>
      <c r="M98" s="90">
        <f t="shared" ref="M98" si="90">D98+G98-J98</f>
        <v>0</v>
      </c>
      <c r="N98" s="90">
        <f t="shared" ref="N98" si="91">E98+H98-K98</f>
        <v>0</v>
      </c>
    </row>
    <row r="99" spans="1:15" ht="18.75" x14ac:dyDescent="0.3">
      <c r="A99" s="26"/>
      <c r="B99" s="157" t="s">
        <v>283</v>
      </c>
      <c r="C99" s="4"/>
      <c r="D99" s="4"/>
      <c r="E99" s="90">
        <f t="shared" si="3"/>
        <v>0</v>
      </c>
      <c r="F99" s="4"/>
      <c r="G99" s="4"/>
      <c r="H99" s="90">
        <f t="shared" si="0"/>
        <v>0</v>
      </c>
      <c r="I99" s="4"/>
      <c r="J99" s="4"/>
      <c r="K99" s="90">
        <f t="shared" si="9"/>
        <v>0</v>
      </c>
      <c r="L99" s="90">
        <f t="shared" si="86"/>
        <v>0</v>
      </c>
      <c r="M99" s="90">
        <f t="shared" si="87"/>
        <v>0</v>
      </c>
      <c r="N99" s="90">
        <f t="shared" si="5"/>
        <v>0</v>
      </c>
      <c r="O99" s="26"/>
    </row>
    <row r="100" spans="1:15" x14ac:dyDescent="0.25">
      <c r="A100" s="26"/>
      <c r="B100" s="4" t="s">
        <v>284</v>
      </c>
      <c r="C100" s="4"/>
      <c r="D100" s="4">
        <v>10</v>
      </c>
      <c r="E100" s="90">
        <f t="shared" si="3"/>
        <v>10</v>
      </c>
      <c r="F100" s="4"/>
      <c r="G100" s="4">
        <f>10+144</f>
        <v>154</v>
      </c>
      <c r="H100" s="90">
        <f t="shared" si="0"/>
        <v>154</v>
      </c>
      <c r="I100" s="4"/>
      <c r="J100" s="4">
        <f>3+1+3+1+2+1+2+3+1+1+1+6+7+5+1+3+1+3+8</f>
        <v>53</v>
      </c>
      <c r="K100" s="90">
        <f>I100+J100</f>
        <v>53</v>
      </c>
      <c r="L100" s="90">
        <f t="shared" si="86"/>
        <v>0</v>
      </c>
      <c r="M100" s="90">
        <f t="shared" si="87"/>
        <v>111</v>
      </c>
      <c r="N100" s="90">
        <f t="shared" si="5"/>
        <v>111</v>
      </c>
      <c r="O100" s="26"/>
    </row>
    <row r="101" spans="1:15" s="26" customFormat="1" x14ac:dyDescent="0.25">
      <c r="A101" s="26" t="s">
        <v>746</v>
      </c>
      <c r="B101" s="4"/>
      <c r="C101" s="4"/>
      <c r="D101" s="4">
        <v>14</v>
      </c>
      <c r="E101" s="90">
        <f t="shared" si="3"/>
        <v>14</v>
      </c>
      <c r="F101" s="4"/>
      <c r="G101" s="4"/>
      <c r="H101" s="90">
        <f t="shared" si="0"/>
        <v>0</v>
      </c>
      <c r="I101" s="4"/>
      <c r="J101" s="4"/>
      <c r="K101" s="90">
        <f>I101+J101</f>
        <v>0</v>
      </c>
      <c r="L101" s="90">
        <f t="shared" ref="L101" si="92">C101+F101-I101</f>
        <v>0</v>
      </c>
      <c r="M101" s="90">
        <f t="shared" ref="M101" si="93">D101+G101-J101</f>
        <v>14</v>
      </c>
      <c r="N101" s="90">
        <f t="shared" ref="N101" si="94">E101+H101-K101</f>
        <v>14</v>
      </c>
    </row>
    <row r="102" spans="1:15" x14ac:dyDescent="0.25">
      <c r="A102" s="26"/>
      <c r="B102" s="4" t="s">
        <v>289</v>
      </c>
      <c r="C102" s="4"/>
      <c r="D102" s="4">
        <v>60</v>
      </c>
      <c r="E102" s="90">
        <f t="shared" si="3"/>
        <v>60</v>
      </c>
      <c r="F102" s="4"/>
      <c r="G102" s="4"/>
      <c r="H102" s="90">
        <f t="shared" si="0"/>
        <v>0</v>
      </c>
      <c r="I102" s="4"/>
      <c r="J102" s="4">
        <f>1+1+1+6+1+1+10+1</f>
        <v>22</v>
      </c>
      <c r="K102" s="90">
        <f>I102+J102</f>
        <v>22</v>
      </c>
      <c r="L102" s="90">
        <f t="shared" si="86"/>
        <v>0</v>
      </c>
      <c r="M102" s="90">
        <f t="shared" si="87"/>
        <v>38</v>
      </c>
      <c r="N102" s="90">
        <f t="shared" si="5"/>
        <v>38</v>
      </c>
      <c r="O102" s="26"/>
    </row>
    <row r="103" spans="1:15" x14ac:dyDescent="0.25">
      <c r="A103" s="26"/>
      <c r="B103" s="4" t="s">
        <v>704</v>
      </c>
      <c r="C103" s="4"/>
      <c r="D103" s="4">
        <v>100</v>
      </c>
      <c r="E103" s="90">
        <f t="shared" si="3"/>
        <v>100</v>
      </c>
      <c r="F103" s="4"/>
      <c r="G103" s="4"/>
      <c r="H103" s="90">
        <f t="shared" si="0"/>
        <v>0</v>
      </c>
      <c r="I103" s="4"/>
      <c r="J103" s="4"/>
      <c r="K103" s="90">
        <f t="shared" si="9"/>
        <v>0</v>
      </c>
      <c r="L103" s="90">
        <f t="shared" si="86"/>
        <v>0</v>
      </c>
      <c r="M103" s="90">
        <f t="shared" si="87"/>
        <v>100</v>
      </c>
      <c r="N103" s="90">
        <f t="shared" si="5"/>
        <v>100</v>
      </c>
      <c r="O103" s="26"/>
    </row>
    <row r="104" spans="1:15" s="26" customFormat="1" x14ac:dyDescent="0.25">
      <c r="B104" s="4" t="s">
        <v>705</v>
      </c>
      <c r="C104" s="4"/>
      <c r="D104" s="4">
        <v>81</v>
      </c>
      <c r="E104" s="90">
        <f t="shared" si="3"/>
        <v>81</v>
      </c>
      <c r="F104" s="4"/>
      <c r="G104" s="4"/>
      <c r="H104" s="90">
        <f t="shared" si="0"/>
        <v>0</v>
      </c>
      <c r="I104" s="4"/>
      <c r="J104" s="4">
        <f>3+1+4+6+2</f>
        <v>16</v>
      </c>
      <c r="K104" s="90">
        <f t="shared" ref="K104" si="95">I104+J104</f>
        <v>16</v>
      </c>
      <c r="L104" s="90">
        <f t="shared" ref="L104" si="96">C104+F104-I104</f>
        <v>0</v>
      </c>
      <c r="M104" s="90">
        <f t="shared" ref="M104" si="97">D104+G104-J104</f>
        <v>65</v>
      </c>
      <c r="N104" s="90">
        <f t="shared" ref="N104" si="98">E104+H104-K104</f>
        <v>65</v>
      </c>
    </row>
    <row r="105" spans="1:15" ht="18.75" x14ac:dyDescent="0.3">
      <c r="A105" s="26"/>
      <c r="B105" s="157" t="s">
        <v>290</v>
      </c>
      <c r="C105" s="4"/>
      <c r="D105" s="4"/>
      <c r="E105" s="90">
        <f t="shared" si="3"/>
        <v>0</v>
      </c>
      <c r="F105" s="4"/>
      <c r="G105" s="4"/>
      <c r="H105" s="90">
        <f t="shared" si="0"/>
        <v>0</v>
      </c>
      <c r="I105" s="4"/>
      <c r="J105" s="4"/>
      <c r="K105" s="90">
        <f t="shared" si="9"/>
        <v>0</v>
      </c>
      <c r="L105" s="90">
        <f t="shared" si="86"/>
        <v>0</v>
      </c>
      <c r="M105" s="90">
        <f t="shared" si="87"/>
        <v>0</v>
      </c>
      <c r="N105" s="90">
        <f t="shared" si="5"/>
        <v>0</v>
      </c>
      <c r="O105" s="26"/>
    </row>
    <row r="106" spans="1:15" x14ac:dyDescent="0.25">
      <c r="A106" s="26"/>
      <c r="B106" s="4" t="s">
        <v>291</v>
      </c>
      <c r="C106" s="4"/>
      <c r="D106" s="4">
        <v>118</v>
      </c>
      <c r="E106" s="90">
        <f t="shared" si="3"/>
        <v>118</v>
      </c>
      <c r="F106" s="4"/>
      <c r="G106" s="4">
        <f>396+192</f>
        <v>588</v>
      </c>
      <c r="H106" s="90">
        <f t="shared" si="0"/>
        <v>588</v>
      </c>
      <c r="I106" s="4"/>
      <c r="J106" s="4">
        <f>30+15+4+48+24+24+24+12+10+18+10+6+24+24+24+12+24+8+3+6+24+24</f>
        <v>398</v>
      </c>
      <c r="K106" s="90">
        <f t="shared" si="9"/>
        <v>398</v>
      </c>
      <c r="L106" s="90">
        <f t="shared" si="86"/>
        <v>0</v>
      </c>
      <c r="M106" s="90">
        <f t="shared" si="87"/>
        <v>308</v>
      </c>
      <c r="N106" s="90">
        <f t="shared" si="5"/>
        <v>308</v>
      </c>
      <c r="O106" s="26"/>
    </row>
    <row r="107" spans="1:15" x14ac:dyDescent="0.25">
      <c r="A107" s="26"/>
      <c r="B107" s="4" t="s">
        <v>292</v>
      </c>
      <c r="C107" s="4"/>
      <c r="D107" s="4">
        <v>120</v>
      </c>
      <c r="E107" s="90">
        <f t="shared" si="3"/>
        <v>120</v>
      </c>
      <c r="F107" s="4"/>
      <c r="G107" s="4">
        <f>180+144</f>
        <v>324</v>
      </c>
      <c r="H107" s="90">
        <f t="shared" si="0"/>
        <v>324</v>
      </c>
      <c r="I107" s="4"/>
      <c r="J107" s="4">
        <f>24+24+2+24+12+12+2+4+12+4+18+24+24+6+10+6+24+18+24+2+2+4+12+6+6+18+24</f>
        <v>348</v>
      </c>
      <c r="K107" s="90">
        <f t="shared" si="9"/>
        <v>348</v>
      </c>
      <c r="L107" s="90">
        <f t="shared" si="86"/>
        <v>0</v>
      </c>
      <c r="M107" s="90">
        <f t="shared" si="87"/>
        <v>96</v>
      </c>
      <c r="N107" s="90">
        <f t="shared" si="5"/>
        <v>96</v>
      </c>
      <c r="O107" s="26"/>
    </row>
    <row r="108" spans="1:15" x14ac:dyDescent="0.25">
      <c r="A108" s="26"/>
      <c r="B108" s="4" t="s">
        <v>293</v>
      </c>
      <c r="C108" s="4"/>
      <c r="D108" s="4">
        <v>122</v>
      </c>
      <c r="E108" s="90">
        <f t="shared" si="3"/>
        <v>122</v>
      </c>
      <c r="F108" s="4"/>
      <c r="G108" s="4">
        <f>530</f>
        <v>530</v>
      </c>
      <c r="H108" s="90">
        <f t="shared" si="0"/>
        <v>530</v>
      </c>
      <c r="I108" s="4"/>
      <c r="J108" s="4">
        <f>30+12+30+4+36+12+24+24+18+10+18+10+6+1+24+24+24+12+4+12+6+3+12+24+18+24</f>
        <v>422</v>
      </c>
      <c r="K108" s="90">
        <f t="shared" si="9"/>
        <v>422</v>
      </c>
      <c r="L108" s="90">
        <f t="shared" si="86"/>
        <v>0</v>
      </c>
      <c r="M108" s="90">
        <f t="shared" si="87"/>
        <v>230</v>
      </c>
      <c r="N108" s="90">
        <f t="shared" si="5"/>
        <v>230</v>
      </c>
      <c r="O108" s="26"/>
    </row>
    <row r="109" spans="1:15" x14ac:dyDescent="0.25">
      <c r="A109" s="26"/>
      <c r="B109" s="4" t="s">
        <v>294</v>
      </c>
      <c r="C109" s="4"/>
      <c r="D109" s="4">
        <f>90+10</f>
        <v>100</v>
      </c>
      <c r="E109" s="90">
        <f t="shared" si="3"/>
        <v>100</v>
      </c>
      <c r="F109" s="4"/>
      <c r="G109" s="4"/>
      <c r="H109" s="90">
        <f t="shared" si="0"/>
        <v>0</v>
      </c>
      <c r="I109" s="4"/>
      <c r="J109" s="4">
        <f>18+18+6+2+1+4+1+6</f>
        <v>56</v>
      </c>
      <c r="K109" s="90">
        <f t="shared" si="9"/>
        <v>56</v>
      </c>
      <c r="L109" s="90">
        <f t="shared" si="86"/>
        <v>0</v>
      </c>
      <c r="M109" s="90">
        <f t="shared" si="87"/>
        <v>44</v>
      </c>
      <c r="N109" s="90">
        <f t="shared" si="5"/>
        <v>44</v>
      </c>
      <c r="O109" s="26"/>
    </row>
    <row r="110" spans="1:15" s="26" customFormat="1" x14ac:dyDescent="0.25">
      <c r="B110" s="4" t="s">
        <v>328</v>
      </c>
      <c r="C110" s="4"/>
      <c r="D110" s="4">
        <v>40</v>
      </c>
      <c r="E110" s="90">
        <f t="shared" si="3"/>
        <v>40</v>
      </c>
      <c r="F110" s="4"/>
      <c r="G110" s="4">
        <f>72</f>
        <v>72</v>
      </c>
      <c r="H110" s="90">
        <f t="shared" si="0"/>
        <v>72</v>
      </c>
      <c r="I110" s="4"/>
      <c r="J110" s="4">
        <f>30+6+6+4+2+2</f>
        <v>50</v>
      </c>
      <c r="K110" s="90">
        <f t="shared" si="9"/>
        <v>50</v>
      </c>
      <c r="L110" s="90">
        <f t="shared" si="86"/>
        <v>0</v>
      </c>
      <c r="M110" s="90">
        <f t="shared" si="87"/>
        <v>62</v>
      </c>
      <c r="N110" s="90">
        <f t="shared" si="5"/>
        <v>62</v>
      </c>
    </row>
    <row r="111" spans="1:15" s="26" customFormat="1" x14ac:dyDescent="0.25">
      <c r="B111" s="4" t="s">
        <v>329</v>
      </c>
      <c r="C111" s="4"/>
      <c r="D111" s="4">
        <v>93</v>
      </c>
      <c r="E111" s="90">
        <f t="shared" si="3"/>
        <v>93</v>
      </c>
      <c r="F111" s="4"/>
      <c r="G111" s="4"/>
      <c r="H111" s="90">
        <f t="shared" si="0"/>
        <v>0</v>
      </c>
      <c r="I111" s="4"/>
      <c r="J111" s="4">
        <f>6+6+6+12+4+6+8+6</f>
        <v>54</v>
      </c>
      <c r="K111" s="90">
        <f>I111+J111</f>
        <v>54</v>
      </c>
      <c r="L111" s="90">
        <f t="shared" si="86"/>
        <v>0</v>
      </c>
      <c r="M111" s="90">
        <f t="shared" si="87"/>
        <v>39</v>
      </c>
      <c r="N111" s="90">
        <f t="shared" si="5"/>
        <v>39</v>
      </c>
    </row>
    <row r="112" spans="1:15" x14ac:dyDescent="0.25">
      <c r="A112" s="26"/>
      <c r="B112" s="4" t="s">
        <v>295</v>
      </c>
      <c r="C112" s="4"/>
      <c r="D112" s="4">
        <v>110</v>
      </c>
      <c r="E112" s="90">
        <f t="shared" si="3"/>
        <v>110</v>
      </c>
      <c r="F112" s="4"/>
      <c r="G112" s="4">
        <f>50</f>
        <v>50</v>
      </c>
      <c r="H112" s="90">
        <f t="shared" si="0"/>
        <v>50</v>
      </c>
      <c r="I112" s="4"/>
      <c r="J112" s="4">
        <f>5+12+12+4+10+24+2+1+4+10+8+2+14+14+20</f>
        <v>142</v>
      </c>
      <c r="K112" s="90">
        <f t="shared" si="9"/>
        <v>142</v>
      </c>
      <c r="L112" s="90">
        <f t="shared" si="86"/>
        <v>0</v>
      </c>
      <c r="M112" s="90">
        <f t="shared" si="87"/>
        <v>18</v>
      </c>
      <c r="N112" s="90">
        <f t="shared" si="5"/>
        <v>18</v>
      </c>
      <c r="O112" s="26"/>
    </row>
    <row r="113" spans="1:15" s="26" customFormat="1" x14ac:dyDescent="0.25">
      <c r="B113" s="4" t="s">
        <v>745</v>
      </c>
      <c r="C113" s="4"/>
      <c r="D113" s="4">
        <f>40+10+21</f>
        <v>71</v>
      </c>
      <c r="E113" s="90">
        <f t="shared" si="3"/>
        <v>71</v>
      </c>
      <c r="F113" s="4"/>
      <c r="G113" s="4"/>
      <c r="H113" s="90">
        <f t="shared" si="0"/>
        <v>0</v>
      </c>
      <c r="I113" s="4"/>
      <c r="J113" s="4">
        <f>1+2+6+6</f>
        <v>15</v>
      </c>
      <c r="K113" s="90">
        <f t="shared" si="9"/>
        <v>15</v>
      </c>
      <c r="L113" s="90">
        <f t="shared" si="86"/>
        <v>0</v>
      </c>
      <c r="M113" s="90">
        <f t="shared" si="87"/>
        <v>56</v>
      </c>
      <c r="N113" s="90">
        <f t="shared" si="5"/>
        <v>56</v>
      </c>
    </row>
    <row r="114" spans="1:15" s="26" customFormat="1" x14ac:dyDescent="0.25">
      <c r="B114" s="4" t="s">
        <v>407</v>
      </c>
      <c r="C114" s="4"/>
      <c r="D114" s="4">
        <v>13</v>
      </c>
      <c r="E114" s="90">
        <f t="shared" si="3"/>
        <v>13</v>
      </c>
      <c r="F114" s="4"/>
      <c r="G114" s="4"/>
      <c r="H114" s="90">
        <f t="shared" si="0"/>
        <v>0</v>
      </c>
      <c r="I114" s="4"/>
      <c r="J114" s="4">
        <f>3+3+1+1</f>
        <v>8</v>
      </c>
      <c r="K114" s="90">
        <f t="shared" ref="K114" si="99">I114+J114</f>
        <v>8</v>
      </c>
      <c r="L114" s="90">
        <f t="shared" ref="L114" si="100">C114+F114-I114</f>
        <v>0</v>
      </c>
      <c r="M114" s="90">
        <f t="shared" ref="M114" si="101">D114+G114-J114</f>
        <v>5</v>
      </c>
      <c r="N114" s="90">
        <f t="shared" ref="N114" si="102">E114+H114-K114</f>
        <v>5</v>
      </c>
    </row>
    <row r="115" spans="1:15" s="26" customFormat="1" x14ac:dyDescent="0.25">
      <c r="B115" s="4" t="s">
        <v>401</v>
      </c>
      <c r="C115" s="4"/>
      <c r="D115" s="4">
        <v>41</v>
      </c>
      <c r="E115" s="90">
        <f t="shared" si="3"/>
        <v>41</v>
      </c>
      <c r="F115" s="4"/>
      <c r="G115" s="4"/>
      <c r="H115" s="90">
        <f t="shared" si="0"/>
        <v>0</v>
      </c>
      <c r="I115" s="4"/>
      <c r="J115" s="4">
        <f>1+2+2+2+4</f>
        <v>11</v>
      </c>
      <c r="K115" s="90">
        <f t="shared" ref="K115" si="103">I115+J115</f>
        <v>11</v>
      </c>
      <c r="L115" s="90">
        <f t="shared" ref="L115" si="104">C115+F115-I115</f>
        <v>0</v>
      </c>
      <c r="M115" s="90">
        <f t="shared" ref="M115" si="105">D115+G115-J115</f>
        <v>30</v>
      </c>
      <c r="N115" s="90">
        <f t="shared" ref="N115" si="106">E115+H115-K115</f>
        <v>30</v>
      </c>
    </row>
    <row r="116" spans="1:15" ht="18.75" x14ac:dyDescent="0.3">
      <c r="A116" s="26"/>
      <c r="B116" s="157" t="s">
        <v>296</v>
      </c>
      <c r="C116" s="4"/>
      <c r="D116" s="4"/>
      <c r="E116" s="90">
        <f t="shared" si="3"/>
        <v>0</v>
      </c>
      <c r="F116" s="4"/>
      <c r="G116" s="4"/>
      <c r="H116" s="90">
        <f t="shared" si="0"/>
        <v>0</v>
      </c>
      <c r="I116" s="4"/>
      <c r="J116" s="4"/>
      <c r="K116" s="90">
        <f t="shared" si="9"/>
        <v>0</v>
      </c>
      <c r="L116" s="90">
        <f t="shared" si="86"/>
        <v>0</v>
      </c>
      <c r="M116" s="90">
        <f t="shared" si="87"/>
        <v>0</v>
      </c>
      <c r="N116" s="90">
        <f t="shared" si="5"/>
        <v>0</v>
      </c>
      <c r="O116" s="26"/>
    </row>
    <row r="117" spans="1:15" x14ac:dyDescent="0.25">
      <c r="A117" s="26"/>
      <c r="B117" s="4" t="s">
        <v>296</v>
      </c>
      <c r="C117" s="4"/>
      <c r="D117" s="4">
        <v>1020</v>
      </c>
      <c r="E117" s="90">
        <f t="shared" si="3"/>
        <v>1020</v>
      </c>
      <c r="F117" s="4"/>
      <c r="G117" s="4">
        <f>1000</f>
        <v>1000</v>
      </c>
      <c r="H117" s="90">
        <f t="shared" si="0"/>
        <v>1000</v>
      </c>
      <c r="I117" s="4"/>
      <c r="J117" s="4">
        <f>2+30+60+30+60+10+3+60+2+48+30+2+5+24+48+10+48+48+24+10+24+12+12+49+100+50+20+40+48+30+10+30+30+27+75+20+50+24+6+36+36+2+24+60+30+48+12+60</f>
        <v>1519</v>
      </c>
      <c r="K117" s="90">
        <f>I117+J117</f>
        <v>1519</v>
      </c>
      <c r="L117" s="90">
        <f t="shared" si="86"/>
        <v>0</v>
      </c>
      <c r="M117" s="90">
        <f t="shared" si="87"/>
        <v>501</v>
      </c>
      <c r="N117" s="90">
        <f t="shared" si="5"/>
        <v>501</v>
      </c>
      <c r="O117" s="26"/>
    </row>
    <row r="118" spans="1:15" ht="18.75" x14ac:dyDescent="0.3">
      <c r="A118" s="26"/>
      <c r="B118" s="157" t="s">
        <v>297</v>
      </c>
      <c r="C118" s="4"/>
      <c r="D118" s="4"/>
      <c r="E118" s="90">
        <f t="shared" si="3"/>
        <v>0</v>
      </c>
      <c r="F118" s="4"/>
      <c r="G118" s="4"/>
      <c r="H118" s="90">
        <f t="shared" si="0"/>
        <v>0</v>
      </c>
      <c r="I118" s="4"/>
      <c r="J118" s="4"/>
      <c r="K118" s="90">
        <f t="shared" si="9"/>
        <v>0</v>
      </c>
      <c r="L118" s="90">
        <f t="shared" si="86"/>
        <v>0</v>
      </c>
      <c r="M118" s="90">
        <f t="shared" si="87"/>
        <v>0</v>
      </c>
      <c r="N118" s="90">
        <f t="shared" si="5"/>
        <v>0</v>
      </c>
      <c r="O118" s="26"/>
    </row>
    <row r="119" spans="1:15" x14ac:dyDescent="0.25">
      <c r="A119" s="26"/>
      <c r="B119" s="4" t="s">
        <v>643</v>
      </c>
      <c r="C119" s="4">
        <v>1</v>
      </c>
      <c r="D119" s="4">
        <v>30</v>
      </c>
      <c r="E119" s="90">
        <f t="shared" si="3"/>
        <v>31</v>
      </c>
      <c r="F119" s="4"/>
      <c r="G119" s="4"/>
      <c r="H119" s="90">
        <f t="shared" si="0"/>
        <v>0</v>
      </c>
      <c r="I119" s="4"/>
      <c r="J119" s="4">
        <f>1+2</f>
        <v>3</v>
      </c>
      <c r="K119" s="90">
        <f t="shared" si="9"/>
        <v>3</v>
      </c>
      <c r="L119" s="90">
        <f t="shared" si="86"/>
        <v>1</v>
      </c>
      <c r="M119" s="90">
        <f t="shared" si="87"/>
        <v>27</v>
      </c>
      <c r="N119" s="90">
        <f t="shared" si="5"/>
        <v>28</v>
      </c>
      <c r="O119" s="26"/>
    </row>
    <row r="120" spans="1:15" x14ac:dyDescent="0.25">
      <c r="A120" s="26"/>
      <c r="B120" s="4" t="s">
        <v>647</v>
      </c>
      <c r="C120" s="4">
        <v>1</v>
      </c>
      <c r="D120" s="4">
        <v>101</v>
      </c>
      <c r="E120" s="90">
        <f t="shared" si="3"/>
        <v>102</v>
      </c>
      <c r="F120" s="4"/>
      <c r="G120" s="4"/>
      <c r="H120" s="90">
        <f t="shared" si="0"/>
        <v>0</v>
      </c>
      <c r="I120" s="4"/>
      <c r="J120" s="4">
        <f>1+1+2+1+2+2+2+2+1</f>
        <v>14</v>
      </c>
      <c r="K120" s="90">
        <f t="shared" si="9"/>
        <v>14</v>
      </c>
      <c r="L120" s="90">
        <f t="shared" si="86"/>
        <v>1</v>
      </c>
      <c r="M120" s="90">
        <f t="shared" si="87"/>
        <v>87</v>
      </c>
      <c r="N120" s="90">
        <f t="shared" si="5"/>
        <v>88</v>
      </c>
      <c r="O120" s="26"/>
    </row>
    <row r="121" spans="1:15" x14ac:dyDescent="0.25">
      <c r="A121" s="26"/>
      <c r="B121" s="4" t="s">
        <v>648</v>
      </c>
      <c r="C121" s="4"/>
      <c r="D121" s="4">
        <v>38</v>
      </c>
      <c r="E121" s="90">
        <f t="shared" si="3"/>
        <v>38</v>
      </c>
      <c r="F121" s="4"/>
      <c r="G121" s="4"/>
      <c r="H121" s="90">
        <f t="shared" si="0"/>
        <v>0</v>
      </c>
      <c r="I121" s="4"/>
      <c r="J121" s="4">
        <f>1+2+2</f>
        <v>5</v>
      </c>
      <c r="K121" s="90">
        <f t="shared" si="9"/>
        <v>5</v>
      </c>
      <c r="L121" s="90">
        <f t="shared" si="86"/>
        <v>0</v>
      </c>
      <c r="M121" s="90">
        <f t="shared" si="87"/>
        <v>33</v>
      </c>
      <c r="N121" s="90">
        <f t="shared" si="5"/>
        <v>33</v>
      </c>
      <c r="O121" s="26"/>
    </row>
    <row r="122" spans="1:15" x14ac:dyDescent="0.25">
      <c r="A122" s="26"/>
      <c r="B122" s="4" t="s">
        <v>650</v>
      </c>
      <c r="C122" s="4">
        <v>1</v>
      </c>
      <c r="D122" s="4">
        <v>6</v>
      </c>
      <c r="E122" s="90">
        <f t="shared" si="3"/>
        <v>7</v>
      </c>
      <c r="F122" s="4"/>
      <c r="G122" s="4"/>
      <c r="H122" s="90">
        <f t="shared" si="0"/>
        <v>0</v>
      </c>
      <c r="I122" s="4"/>
      <c r="J122" s="4"/>
      <c r="K122" s="90">
        <f t="shared" si="9"/>
        <v>0</v>
      </c>
      <c r="L122" s="90">
        <f t="shared" si="86"/>
        <v>1</v>
      </c>
      <c r="M122" s="90">
        <f t="shared" si="87"/>
        <v>6</v>
      </c>
      <c r="N122" s="90">
        <f t="shared" si="5"/>
        <v>7</v>
      </c>
      <c r="O122" s="26"/>
    </row>
    <row r="123" spans="1:15" x14ac:dyDescent="0.25">
      <c r="A123" s="26"/>
      <c r="B123" s="4" t="s">
        <v>649</v>
      </c>
      <c r="C123" s="4">
        <v>1</v>
      </c>
      <c r="D123" s="4">
        <v>12</v>
      </c>
      <c r="E123" s="90">
        <f t="shared" ref="E123:E217" si="107">C123+D123</f>
        <v>13</v>
      </c>
      <c r="F123" s="4"/>
      <c r="G123" s="4"/>
      <c r="H123" s="90">
        <f t="shared" ref="H123:H217" si="108">F123+G123</f>
        <v>0</v>
      </c>
      <c r="I123" s="4"/>
      <c r="J123" s="4">
        <f>1+1+2</f>
        <v>4</v>
      </c>
      <c r="K123" s="90">
        <f t="shared" ref="K123:K151" si="109">I123+J123</f>
        <v>4</v>
      </c>
      <c r="L123" s="90">
        <f t="shared" si="86"/>
        <v>1</v>
      </c>
      <c r="M123" s="90">
        <f t="shared" si="87"/>
        <v>8</v>
      </c>
      <c r="N123" s="90">
        <f t="shared" ref="N123:N213" si="110">E123+H123-K123</f>
        <v>9</v>
      </c>
      <c r="O123" s="26"/>
    </row>
    <row r="124" spans="1:15" s="26" customFormat="1" x14ac:dyDescent="0.25">
      <c r="B124" s="4" t="s">
        <v>651</v>
      </c>
      <c r="C124" s="4">
        <v>1</v>
      </c>
      <c r="D124" s="4">
        <v>19</v>
      </c>
      <c r="E124" s="90">
        <f t="shared" si="107"/>
        <v>20</v>
      </c>
      <c r="F124" s="4"/>
      <c r="G124" s="4"/>
      <c r="H124" s="90">
        <f t="shared" si="108"/>
        <v>0</v>
      </c>
      <c r="I124" s="4"/>
      <c r="J124" s="4">
        <f>1+2+4+1+1+1+2+1</f>
        <v>13</v>
      </c>
      <c r="K124" s="90">
        <f t="shared" si="109"/>
        <v>13</v>
      </c>
      <c r="L124" s="90">
        <f t="shared" si="86"/>
        <v>1</v>
      </c>
      <c r="M124" s="90">
        <f t="shared" si="87"/>
        <v>6</v>
      </c>
      <c r="N124" s="90">
        <f t="shared" si="110"/>
        <v>7</v>
      </c>
    </row>
    <row r="125" spans="1:15" s="26" customFormat="1" x14ac:dyDescent="0.25">
      <c r="B125" s="4" t="s">
        <v>652</v>
      </c>
      <c r="C125" s="4"/>
      <c r="D125" s="4">
        <v>19</v>
      </c>
      <c r="E125" s="90">
        <f t="shared" si="107"/>
        <v>19</v>
      </c>
      <c r="F125" s="4"/>
      <c r="G125" s="4"/>
      <c r="H125" s="90">
        <f t="shared" si="108"/>
        <v>0</v>
      </c>
      <c r="I125" s="4"/>
      <c r="J125" s="4">
        <f>2</f>
        <v>2</v>
      </c>
      <c r="K125" s="90">
        <f t="shared" si="109"/>
        <v>2</v>
      </c>
      <c r="L125" s="90">
        <f t="shared" si="86"/>
        <v>0</v>
      </c>
      <c r="M125" s="90">
        <f t="shared" si="87"/>
        <v>17</v>
      </c>
      <c r="N125" s="90">
        <f t="shared" si="110"/>
        <v>17</v>
      </c>
    </row>
    <row r="126" spans="1:15" s="26" customFormat="1" x14ac:dyDescent="0.25">
      <c r="B126" s="4" t="s">
        <v>653</v>
      </c>
      <c r="C126" s="4"/>
      <c r="D126" s="4">
        <v>8</v>
      </c>
      <c r="E126" s="90">
        <f t="shared" si="107"/>
        <v>8</v>
      </c>
      <c r="F126" s="4"/>
      <c r="G126" s="4"/>
      <c r="H126" s="90">
        <f t="shared" si="108"/>
        <v>0</v>
      </c>
      <c r="I126" s="4"/>
      <c r="J126" s="4">
        <f>1+2</f>
        <v>3</v>
      </c>
      <c r="K126" s="90">
        <f t="shared" si="109"/>
        <v>3</v>
      </c>
      <c r="L126" s="90">
        <f t="shared" si="86"/>
        <v>0</v>
      </c>
      <c r="M126" s="90">
        <f t="shared" si="87"/>
        <v>5</v>
      </c>
      <c r="N126" s="90">
        <f t="shared" si="110"/>
        <v>5</v>
      </c>
    </row>
    <row r="127" spans="1:15" s="26" customFormat="1" x14ac:dyDescent="0.25">
      <c r="B127" s="4" t="s">
        <v>893</v>
      </c>
      <c r="C127" s="4">
        <v>1</v>
      </c>
      <c r="D127" s="4">
        <v>25</v>
      </c>
      <c r="E127" s="90">
        <f t="shared" si="107"/>
        <v>26</v>
      </c>
      <c r="F127" s="4"/>
      <c r="G127" s="4"/>
      <c r="H127" s="90">
        <f t="shared" si="108"/>
        <v>0</v>
      </c>
      <c r="I127" s="4"/>
      <c r="J127" s="4">
        <f>10+1+3+1+2</f>
        <v>17</v>
      </c>
      <c r="K127" s="90">
        <f t="shared" si="109"/>
        <v>17</v>
      </c>
      <c r="L127" s="90">
        <f t="shared" si="86"/>
        <v>1</v>
      </c>
      <c r="M127" s="90">
        <f t="shared" si="87"/>
        <v>8</v>
      </c>
      <c r="N127" s="90">
        <f t="shared" si="110"/>
        <v>9</v>
      </c>
    </row>
    <row r="128" spans="1:15" s="26" customFormat="1" x14ac:dyDescent="0.25">
      <c r="B128" s="4" t="s">
        <v>300</v>
      </c>
      <c r="C128" s="4">
        <v>1</v>
      </c>
      <c r="D128" s="4">
        <v>9</v>
      </c>
      <c r="E128" s="90">
        <f t="shared" si="107"/>
        <v>10</v>
      </c>
      <c r="F128" s="4"/>
      <c r="G128" s="4"/>
      <c r="H128" s="90">
        <f t="shared" si="108"/>
        <v>0</v>
      </c>
      <c r="I128" s="4"/>
      <c r="J128" s="4">
        <f>1+1+2+2</f>
        <v>6</v>
      </c>
      <c r="K128" s="90">
        <f t="shared" si="109"/>
        <v>6</v>
      </c>
      <c r="L128" s="90">
        <f t="shared" si="86"/>
        <v>1</v>
      </c>
      <c r="M128" s="90">
        <f t="shared" si="87"/>
        <v>3</v>
      </c>
      <c r="N128" s="90">
        <f t="shared" si="110"/>
        <v>4</v>
      </c>
    </row>
    <row r="129" spans="1:15" s="26" customFormat="1" x14ac:dyDescent="0.25">
      <c r="B129" s="4" t="s">
        <v>658</v>
      </c>
      <c r="C129" s="4"/>
      <c r="D129" s="4">
        <v>3</v>
      </c>
      <c r="E129" s="90">
        <f t="shared" si="107"/>
        <v>3</v>
      </c>
      <c r="F129" s="4"/>
      <c r="G129" s="4"/>
      <c r="H129" s="90">
        <f t="shared" si="108"/>
        <v>0</v>
      </c>
      <c r="I129" s="4"/>
      <c r="J129" s="4"/>
      <c r="K129" s="90">
        <f t="shared" si="109"/>
        <v>0</v>
      </c>
      <c r="L129" s="90">
        <f t="shared" si="86"/>
        <v>0</v>
      </c>
      <c r="M129" s="90">
        <f t="shared" si="87"/>
        <v>3</v>
      </c>
      <c r="N129" s="90">
        <f t="shared" si="110"/>
        <v>3</v>
      </c>
    </row>
    <row r="130" spans="1:15" s="26" customFormat="1" x14ac:dyDescent="0.25">
      <c r="B130" s="4" t="s">
        <v>659</v>
      </c>
      <c r="C130" s="4">
        <v>1</v>
      </c>
      <c r="D130" s="4">
        <v>14</v>
      </c>
      <c r="E130" s="90">
        <f t="shared" si="107"/>
        <v>15</v>
      </c>
      <c r="F130" s="4"/>
      <c r="G130" s="4"/>
      <c r="H130" s="90">
        <f t="shared" si="108"/>
        <v>0</v>
      </c>
      <c r="I130" s="4"/>
      <c r="J130" s="4">
        <f>3+2+1+1+1+3+1+1</f>
        <v>13</v>
      </c>
      <c r="K130" s="90">
        <f t="shared" si="109"/>
        <v>13</v>
      </c>
      <c r="L130" s="90">
        <f t="shared" si="86"/>
        <v>1</v>
      </c>
      <c r="M130" s="90">
        <f t="shared" si="87"/>
        <v>1</v>
      </c>
      <c r="N130" s="90">
        <f t="shared" si="110"/>
        <v>2</v>
      </c>
    </row>
    <row r="131" spans="1:15" x14ac:dyDescent="0.25">
      <c r="A131" s="26"/>
      <c r="B131" s="4" t="s">
        <v>660</v>
      </c>
      <c r="C131" s="4"/>
      <c r="D131" s="4">
        <v>10</v>
      </c>
      <c r="E131" s="90">
        <f t="shared" si="107"/>
        <v>10</v>
      </c>
      <c r="F131" s="4"/>
      <c r="G131" s="4"/>
      <c r="H131" s="90">
        <f t="shared" si="108"/>
        <v>0</v>
      </c>
      <c r="I131" s="4"/>
      <c r="J131" s="4"/>
      <c r="K131" s="90">
        <f t="shared" si="109"/>
        <v>0</v>
      </c>
      <c r="L131" s="90">
        <f t="shared" si="86"/>
        <v>0</v>
      </c>
      <c r="M131" s="90">
        <f t="shared" si="87"/>
        <v>10</v>
      </c>
      <c r="N131" s="90">
        <f t="shared" si="110"/>
        <v>10</v>
      </c>
      <c r="O131" s="26"/>
    </row>
    <row r="132" spans="1:15" s="26" customFormat="1" x14ac:dyDescent="0.25">
      <c r="B132" s="4" t="s">
        <v>674</v>
      </c>
      <c r="C132" s="4"/>
      <c r="D132" s="4">
        <v>4</v>
      </c>
      <c r="E132" s="90">
        <f t="shared" si="107"/>
        <v>4</v>
      </c>
      <c r="F132" s="4"/>
      <c r="G132" s="4"/>
      <c r="H132" s="90">
        <f t="shared" si="108"/>
        <v>0</v>
      </c>
      <c r="I132" s="4"/>
      <c r="J132" s="4"/>
      <c r="K132" s="90">
        <f t="shared" ref="K132" si="111">I132+J132</f>
        <v>0</v>
      </c>
      <c r="L132" s="90">
        <f t="shared" ref="L132" si="112">C132+F132-I132</f>
        <v>0</v>
      </c>
      <c r="M132" s="90">
        <f t="shared" ref="M132" si="113">D132+G132-J132</f>
        <v>4</v>
      </c>
      <c r="N132" s="90">
        <f t="shared" ref="N132" si="114">E132+H132-K132</f>
        <v>4</v>
      </c>
    </row>
    <row r="133" spans="1:15" s="26" customFormat="1" x14ac:dyDescent="0.25">
      <c r="B133" s="4" t="s">
        <v>661</v>
      </c>
      <c r="C133" s="4"/>
      <c r="D133" s="4">
        <v>20</v>
      </c>
      <c r="E133" s="90">
        <f t="shared" si="107"/>
        <v>20</v>
      </c>
      <c r="F133" s="4"/>
      <c r="G133" s="4"/>
      <c r="H133" s="90">
        <f t="shared" si="108"/>
        <v>0</v>
      </c>
      <c r="I133" s="4"/>
      <c r="J133" s="4">
        <f>1+2</f>
        <v>3</v>
      </c>
      <c r="K133" s="90">
        <f t="shared" si="109"/>
        <v>3</v>
      </c>
      <c r="L133" s="90">
        <f t="shared" si="86"/>
        <v>0</v>
      </c>
      <c r="M133" s="90">
        <f t="shared" si="87"/>
        <v>17</v>
      </c>
      <c r="N133" s="90">
        <f t="shared" si="110"/>
        <v>17</v>
      </c>
    </row>
    <row r="134" spans="1:15" x14ac:dyDescent="0.25">
      <c r="A134" s="26"/>
      <c r="B134" s="4" t="s">
        <v>662</v>
      </c>
      <c r="C134" s="4"/>
      <c r="D134" s="4">
        <v>5</v>
      </c>
      <c r="E134" s="90">
        <f t="shared" si="107"/>
        <v>5</v>
      </c>
      <c r="F134" s="4"/>
      <c r="G134" s="4"/>
      <c r="H134" s="90">
        <f t="shared" si="108"/>
        <v>0</v>
      </c>
      <c r="I134" s="4"/>
      <c r="J134" s="4"/>
      <c r="K134" s="90">
        <f t="shared" si="109"/>
        <v>0</v>
      </c>
      <c r="L134" s="90">
        <f t="shared" si="86"/>
        <v>0</v>
      </c>
      <c r="M134" s="90">
        <f t="shared" si="87"/>
        <v>5</v>
      </c>
      <c r="N134" s="90">
        <f t="shared" si="110"/>
        <v>5</v>
      </c>
      <c r="O134" s="26"/>
    </row>
    <row r="135" spans="1:15" x14ac:dyDescent="0.25">
      <c r="A135" s="26"/>
      <c r="B135" s="4" t="s">
        <v>663</v>
      </c>
      <c r="C135" s="4"/>
      <c r="D135" s="4">
        <v>2</v>
      </c>
      <c r="E135" s="90">
        <f t="shared" si="107"/>
        <v>2</v>
      </c>
      <c r="F135" s="4"/>
      <c r="G135" s="4"/>
      <c r="H135" s="90">
        <f t="shared" si="108"/>
        <v>0</v>
      </c>
      <c r="I135" s="4"/>
      <c r="J135" s="4"/>
      <c r="K135" s="90">
        <f t="shared" si="109"/>
        <v>0</v>
      </c>
      <c r="L135" s="90">
        <f t="shared" si="86"/>
        <v>0</v>
      </c>
      <c r="M135" s="90">
        <f t="shared" si="87"/>
        <v>2</v>
      </c>
      <c r="N135" s="90">
        <f t="shared" si="110"/>
        <v>2</v>
      </c>
      <c r="O135" s="26"/>
    </row>
    <row r="136" spans="1:15" s="26" customFormat="1" x14ac:dyDescent="0.25">
      <c r="B136" s="4" t="s">
        <v>742</v>
      </c>
      <c r="C136" s="4">
        <v>1</v>
      </c>
      <c r="D136" s="4">
        <v>49</v>
      </c>
      <c r="E136" s="90">
        <f t="shared" si="107"/>
        <v>50</v>
      </c>
      <c r="F136" s="4"/>
      <c r="G136" s="4"/>
      <c r="H136" s="90">
        <f t="shared" si="108"/>
        <v>0</v>
      </c>
      <c r="I136" s="4"/>
      <c r="J136" s="4">
        <f>2+1+1+10+2+2+1</f>
        <v>19</v>
      </c>
      <c r="K136" s="90">
        <f t="shared" ref="K136" si="115">I136+J136</f>
        <v>19</v>
      </c>
      <c r="L136" s="90">
        <f t="shared" ref="L136" si="116">C136+F136-I136</f>
        <v>1</v>
      </c>
      <c r="M136" s="90">
        <f t="shared" ref="M136" si="117">D136+G136-J136</f>
        <v>30</v>
      </c>
      <c r="N136" s="90">
        <f t="shared" ref="N136" si="118">E136+H136-K136</f>
        <v>31</v>
      </c>
    </row>
    <row r="137" spans="1:15" s="26" customFormat="1" x14ac:dyDescent="0.25">
      <c r="B137" s="4" t="s">
        <v>664</v>
      </c>
      <c r="C137" s="4"/>
      <c r="D137" s="4">
        <v>6</v>
      </c>
      <c r="E137" s="90">
        <f t="shared" si="107"/>
        <v>6</v>
      </c>
      <c r="F137" s="4"/>
      <c r="G137" s="4"/>
      <c r="H137" s="90"/>
      <c r="I137" s="4"/>
      <c r="J137" s="4"/>
      <c r="K137" s="90"/>
      <c r="L137" s="90"/>
      <c r="M137" s="90">
        <f t="shared" si="87"/>
        <v>6</v>
      </c>
      <c r="N137" s="90"/>
    </row>
    <row r="138" spans="1:15" x14ac:dyDescent="0.25">
      <c r="A138" s="26"/>
      <c r="B138" s="4" t="s">
        <v>589</v>
      </c>
      <c r="C138" s="4"/>
      <c r="D138" s="4">
        <v>30</v>
      </c>
      <c r="E138" s="90">
        <f t="shared" si="107"/>
        <v>30</v>
      </c>
      <c r="F138" s="4"/>
      <c r="G138" s="4"/>
      <c r="H138" s="90">
        <f t="shared" si="108"/>
        <v>0</v>
      </c>
      <c r="I138" s="4"/>
      <c r="J138" s="4"/>
      <c r="K138" s="90">
        <f t="shared" si="109"/>
        <v>0</v>
      </c>
      <c r="L138" s="90">
        <f t="shared" si="86"/>
        <v>0</v>
      </c>
      <c r="M138" s="90">
        <f t="shared" si="87"/>
        <v>30</v>
      </c>
      <c r="N138" s="90">
        <f t="shared" si="110"/>
        <v>30</v>
      </c>
      <c r="O138" s="26"/>
    </row>
    <row r="139" spans="1:15" x14ac:dyDescent="0.25">
      <c r="A139" s="26"/>
      <c r="B139" s="4" t="s">
        <v>298</v>
      </c>
      <c r="C139" s="4"/>
      <c r="D139" s="4">
        <v>2</v>
      </c>
      <c r="E139" s="90">
        <f t="shared" si="107"/>
        <v>2</v>
      </c>
      <c r="F139" s="4"/>
      <c r="G139" s="4"/>
      <c r="H139" s="90">
        <f t="shared" si="108"/>
        <v>0</v>
      </c>
      <c r="I139" s="4"/>
      <c r="J139" s="4">
        <f>1</f>
        <v>1</v>
      </c>
      <c r="K139" s="90">
        <f t="shared" si="109"/>
        <v>1</v>
      </c>
      <c r="L139" s="90">
        <f t="shared" si="86"/>
        <v>0</v>
      </c>
      <c r="M139" s="90">
        <f t="shared" si="87"/>
        <v>1</v>
      </c>
      <c r="N139" s="90">
        <f t="shared" si="110"/>
        <v>1</v>
      </c>
      <c r="O139" s="26"/>
    </row>
    <row r="140" spans="1:15" x14ac:dyDescent="0.25">
      <c r="A140" s="26"/>
      <c r="B140" s="4" t="s">
        <v>299</v>
      </c>
      <c r="C140" s="4"/>
      <c r="D140" s="4">
        <v>7</v>
      </c>
      <c r="E140" s="90">
        <f t="shared" si="107"/>
        <v>7</v>
      </c>
      <c r="F140" s="4"/>
      <c r="G140" s="4"/>
      <c r="H140" s="90">
        <f t="shared" si="108"/>
        <v>0</v>
      </c>
      <c r="I140" s="4"/>
      <c r="J140" s="4">
        <f>1+1</f>
        <v>2</v>
      </c>
      <c r="K140" s="90">
        <f t="shared" si="109"/>
        <v>2</v>
      </c>
      <c r="L140" s="90">
        <f t="shared" si="86"/>
        <v>0</v>
      </c>
      <c r="M140" s="90">
        <f t="shared" si="87"/>
        <v>5</v>
      </c>
      <c r="N140" s="90">
        <f t="shared" si="110"/>
        <v>5</v>
      </c>
      <c r="O140" s="26"/>
    </row>
    <row r="141" spans="1:15" ht="18.75" x14ac:dyDescent="0.3">
      <c r="A141" s="26"/>
      <c r="B141" s="157" t="s">
        <v>301</v>
      </c>
      <c r="C141" s="4"/>
      <c r="D141" s="4"/>
      <c r="E141" s="90">
        <f>C141+D141</f>
        <v>0</v>
      </c>
      <c r="F141" s="4"/>
      <c r="G141" s="4"/>
      <c r="H141" s="90">
        <f t="shared" si="108"/>
        <v>0</v>
      </c>
      <c r="I141" s="4"/>
      <c r="J141" s="4"/>
      <c r="K141" s="90">
        <f t="shared" si="109"/>
        <v>0</v>
      </c>
      <c r="L141" s="90">
        <f t="shared" si="86"/>
        <v>0</v>
      </c>
      <c r="M141" s="90">
        <f t="shared" si="87"/>
        <v>0</v>
      </c>
      <c r="N141" s="90">
        <f t="shared" si="110"/>
        <v>0</v>
      </c>
      <c r="O141" s="26"/>
    </row>
    <row r="142" spans="1:15" x14ac:dyDescent="0.25">
      <c r="A142" s="26"/>
      <c r="B142" s="4" t="s">
        <v>303</v>
      </c>
      <c r="C142" s="4"/>
      <c r="D142" s="4">
        <f>16</f>
        <v>16</v>
      </c>
      <c r="E142" s="90">
        <f t="shared" si="107"/>
        <v>16</v>
      </c>
      <c r="F142" s="4"/>
      <c r="G142" s="4"/>
      <c r="H142" s="90">
        <f t="shared" si="108"/>
        <v>0</v>
      </c>
      <c r="I142" s="4"/>
      <c r="J142" s="4">
        <f>2+1+4</f>
        <v>7</v>
      </c>
      <c r="K142" s="90">
        <f>I142+J142</f>
        <v>7</v>
      </c>
      <c r="L142" s="90">
        <f t="shared" si="86"/>
        <v>0</v>
      </c>
      <c r="M142" s="90">
        <f t="shared" si="87"/>
        <v>9</v>
      </c>
      <c r="N142" s="90">
        <f t="shared" si="110"/>
        <v>9</v>
      </c>
      <c r="O142" s="26"/>
    </row>
    <row r="143" spans="1:15" s="26" customFormat="1" x14ac:dyDescent="0.25">
      <c r="B143" s="4" t="s">
        <v>635</v>
      </c>
      <c r="C143" s="4"/>
      <c r="D143" s="4">
        <f>18+11</f>
        <v>29</v>
      </c>
      <c r="E143" s="90">
        <f t="shared" si="107"/>
        <v>29</v>
      </c>
      <c r="F143" s="4"/>
      <c r="G143" s="4"/>
      <c r="H143" s="90">
        <f t="shared" si="108"/>
        <v>0</v>
      </c>
      <c r="I143" s="4"/>
      <c r="J143" s="4"/>
      <c r="K143" s="90">
        <f t="shared" si="109"/>
        <v>0</v>
      </c>
      <c r="L143" s="90">
        <f t="shared" si="86"/>
        <v>0</v>
      </c>
      <c r="M143" s="90">
        <f t="shared" si="87"/>
        <v>29</v>
      </c>
      <c r="N143" s="90">
        <f t="shared" si="110"/>
        <v>29</v>
      </c>
    </row>
    <row r="144" spans="1:15" s="26" customFormat="1" x14ac:dyDescent="0.25">
      <c r="B144" s="4" t="s">
        <v>636</v>
      </c>
      <c r="C144" s="4"/>
      <c r="D144" s="4">
        <v>22</v>
      </c>
      <c r="E144" s="90">
        <f t="shared" si="107"/>
        <v>22</v>
      </c>
      <c r="F144" s="4"/>
      <c r="G144" s="4"/>
      <c r="H144" s="90">
        <f t="shared" si="108"/>
        <v>0</v>
      </c>
      <c r="I144" s="4"/>
      <c r="J144" s="4">
        <f>6</f>
        <v>6</v>
      </c>
      <c r="K144" s="90">
        <f t="shared" si="109"/>
        <v>6</v>
      </c>
      <c r="L144" s="90">
        <f t="shared" si="86"/>
        <v>0</v>
      </c>
      <c r="M144" s="90">
        <f t="shared" si="87"/>
        <v>16</v>
      </c>
      <c r="N144" s="90">
        <f t="shared" si="110"/>
        <v>16</v>
      </c>
    </row>
    <row r="145" spans="1:15" s="26" customFormat="1" x14ac:dyDescent="0.25">
      <c r="B145" s="4" t="s">
        <v>637</v>
      </c>
      <c r="C145" s="4"/>
      <c r="D145" s="4">
        <v>50</v>
      </c>
      <c r="E145" s="90">
        <f t="shared" si="107"/>
        <v>50</v>
      </c>
      <c r="F145" s="4"/>
      <c r="G145" s="4"/>
      <c r="H145" s="90">
        <f t="shared" si="108"/>
        <v>0</v>
      </c>
      <c r="I145" s="4"/>
      <c r="J145" s="4">
        <f>8+1+4</f>
        <v>13</v>
      </c>
      <c r="K145" s="90">
        <f t="shared" ref="K145:K147" si="119">I145+J145</f>
        <v>13</v>
      </c>
      <c r="L145" s="90">
        <f t="shared" ref="L145:L147" si="120">C145+F145-I145</f>
        <v>0</v>
      </c>
      <c r="M145" s="90">
        <f t="shared" ref="M145:M147" si="121">D145+G145-J145</f>
        <v>37</v>
      </c>
      <c r="N145" s="90">
        <f t="shared" ref="N145:N147" si="122">E145+H145-K145</f>
        <v>37</v>
      </c>
    </row>
    <row r="146" spans="1:15" s="26" customFormat="1" x14ac:dyDescent="0.25">
      <c r="B146" s="4" t="s">
        <v>638</v>
      </c>
      <c r="C146" s="4"/>
      <c r="D146" s="4">
        <v>10</v>
      </c>
      <c r="E146" s="90">
        <f t="shared" si="107"/>
        <v>10</v>
      </c>
      <c r="F146" s="4"/>
      <c r="G146" s="4"/>
      <c r="H146" s="90">
        <f t="shared" si="108"/>
        <v>0</v>
      </c>
      <c r="I146" s="4"/>
      <c r="J146" s="4">
        <f>1</f>
        <v>1</v>
      </c>
      <c r="K146" s="90">
        <f t="shared" si="119"/>
        <v>1</v>
      </c>
      <c r="L146" s="90">
        <f t="shared" si="120"/>
        <v>0</v>
      </c>
      <c r="M146" s="90">
        <f t="shared" si="121"/>
        <v>9</v>
      </c>
      <c r="N146" s="90">
        <f t="shared" si="122"/>
        <v>9</v>
      </c>
    </row>
    <row r="147" spans="1:15" s="26" customFormat="1" x14ac:dyDescent="0.25">
      <c r="B147" s="4" t="s">
        <v>639</v>
      </c>
      <c r="C147" s="4"/>
      <c r="D147" s="4">
        <v>8</v>
      </c>
      <c r="E147" s="90">
        <f t="shared" si="107"/>
        <v>8</v>
      </c>
      <c r="F147" s="4"/>
      <c r="G147" s="4">
        <f>14</f>
        <v>14</v>
      </c>
      <c r="H147" s="90">
        <f t="shared" si="108"/>
        <v>14</v>
      </c>
      <c r="I147" s="4"/>
      <c r="J147" s="4">
        <f>1+1+4+7+1+1</f>
        <v>15</v>
      </c>
      <c r="K147" s="90">
        <f t="shared" si="119"/>
        <v>15</v>
      </c>
      <c r="L147" s="90">
        <f t="shared" si="120"/>
        <v>0</v>
      </c>
      <c r="M147" s="90">
        <f t="shared" si="121"/>
        <v>7</v>
      </c>
      <c r="N147" s="90">
        <f t="shared" si="122"/>
        <v>7</v>
      </c>
    </row>
    <row r="148" spans="1:15" ht="15.75" x14ac:dyDescent="0.25">
      <c r="A148" s="26"/>
      <c r="B148" s="89" t="s">
        <v>304</v>
      </c>
      <c r="C148" s="4"/>
      <c r="D148" s="4"/>
      <c r="E148" s="90">
        <f t="shared" si="107"/>
        <v>0</v>
      </c>
      <c r="F148" s="4"/>
      <c r="G148" s="4"/>
      <c r="H148" s="90">
        <f t="shared" si="108"/>
        <v>0</v>
      </c>
      <c r="I148" s="4"/>
      <c r="J148" s="4"/>
      <c r="K148" s="90">
        <f t="shared" si="109"/>
        <v>0</v>
      </c>
      <c r="L148" s="90">
        <f t="shared" si="86"/>
        <v>0</v>
      </c>
      <c r="M148" s="90">
        <f t="shared" si="87"/>
        <v>0</v>
      </c>
      <c r="N148" s="90">
        <f t="shared" si="110"/>
        <v>0</v>
      </c>
      <c r="O148" s="26"/>
    </row>
    <row r="149" spans="1:15" x14ac:dyDescent="0.25">
      <c r="A149" s="26"/>
      <c r="B149" s="4" t="s">
        <v>305</v>
      </c>
      <c r="C149" s="4">
        <f>1</f>
        <v>1</v>
      </c>
      <c r="D149" s="4"/>
      <c r="E149" s="90">
        <f t="shared" si="107"/>
        <v>1</v>
      </c>
      <c r="F149" s="4"/>
      <c r="G149" s="4"/>
      <c r="H149" s="90">
        <f t="shared" si="108"/>
        <v>0</v>
      </c>
      <c r="I149" s="4">
        <f>1</f>
        <v>1</v>
      </c>
      <c r="J149" s="4"/>
      <c r="K149" s="90">
        <f t="shared" si="109"/>
        <v>1</v>
      </c>
      <c r="L149" s="90">
        <f t="shared" si="86"/>
        <v>0</v>
      </c>
      <c r="M149" s="90">
        <f t="shared" si="87"/>
        <v>0</v>
      </c>
      <c r="N149" s="90">
        <f t="shared" si="110"/>
        <v>0</v>
      </c>
      <c r="O149" s="26"/>
    </row>
    <row r="150" spans="1:15" x14ac:dyDescent="0.25">
      <c r="A150" s="26"/>
      <c r="B150" s="4" t="s">
        <v>306</v>
      </c>
      <c r="C150" s="4">
        <v>1</v>
      </c>
      <c r="D150" s="4">
        <v>17</v>
      </c>
      <c r="E150" s="90">
        <f t="shared" si="107"/>
        <v>18</v>
      </c>
      <c r="F150" s="4"/>
      <c r="G150" s="4"/>
      <c r="H150" s="90">
        <f t="shared" si="108"/>
        <v>0</v>
      </c>
      <c r="I150" s="4"/>
      <c r="J150" s="4">
        <f>1+6+2+1</f>
        <v>10</v>
      </c>
      <c r="K150" s="90">
        <f t="shared" si="109"/>
        <v>10</v>
      </c>
      <c r="L150" s="90">
        <f t="shared" si="86"/>
        <v>1</v>
      </c>
      <c r="M150" s="90">
        <f t="shared" si="87"/>
        <v>7</v>
      </c>
      <c r="N150" s="90">
        <f t="shared" si="110"/>
        <v>8</v>
      </c>
      <c r="O150" s="26"/>
    </row>
    <row r="151" spans="1:15" x14ac:dyDescent="0.25">
      <c r="A151" s="26"/>
      <c r="B151" s="4" t="s">
        <v>492</v>
      </c>
      <c r="C151" s="4">
        <v>2</v>
      </c>
      <c r="D151" s="4">
        <v>2</v>
      </c>
      <c r="E151" s="90">
        <f t="shared" si="107"/>
        <v>4</v>
      </c>
      <c r="F151" s="4"/>
      <c r="G151" s="4"/>
      <c r="H151" s="90">
        <f t="shared" si="108"/>
        <v>0</v>
      </c>
      <c r="I151" s="4">
        <f>2</f>
        <v>2</v>
      </c>
      <c r="J151" s="4">
        <f>1+1</f>
        <v>2</v>
      </c>
      <c r="K151" s="90">
        <f t="shared" si="109"/>
        <v>4</v>
      </c>
      <c r="L151" s="90">
        <f t="shared" si="86"/>
        <v>0</v>
      </c>
      <c r="M151" s="90">
        <f t="shared" si="87"/>
        <v>0</v>
      </c>
      <c r="N151" s="90">
        <f t="shared" si="110"/>
        <v>0</v>
      </c>
      <c r="O151" s="26"/>
    </row>
    <row r="152" spans="1:15" x14ac:dyDescent="0.25">
      <c r="A152" s="26"/>
      <c r="B152" s="4" t="s">
        <v>493</v>
      </c>
      <c r="C152" s="4">
        <v>2</v>
      </c>
      <c r="D152" s="4">
        <v>9</v>
      </c>
      <c r="E152" s="90">
        <f t="shared" si="107"/>
        <v>11</v>
      </c>
      <c r="F152" s="4"/>
      <c r="G152" s="4"/>
      <c r="H152" s="90">
        <f t="shared" si="108"/>
        <v>0</v>
      </c>
      <c r="I152" s="4"/>
      <c r="J152" s="4">
        <f>1</f>
        <v>1</v>
      </c>
      <c r="K152" s="90">
        <f t="shared" ref="K152:K195" si="123">I152+J152</f>
        <v>1</v>
      </c>
      <c r="L152" s="90">
        <f t="shared" si="86"/>
        <v>2</v>
      </c>
      <c r="M152" s="90">
        <f t="shared" ref="M152:M188" si="124">D152+G152-J152</f>
        <v>8</v>
      </c>
      <c r="N152" s="90">
        <f t="shared" si="110"/>
        <v>10</v>
      </c>
      <c r="O152" s="26"/>
    </row>
    <row r="153" spans="1:15" s="26" customFormat="1" x14ac:dyDescent="0.25">
      <c r="B153" s="4" t="s">
        <v>494</v>
      </c>
      <c r="C153" s="4">
        <v>2</v>
      </c>
      <c r="D153" s="4">
        <v>7</v>
      </c>
      <c r="E153" s="90">
        <f t="shared" si="107"/>
        <v>9</v>
      </c>
      <c r="F153" s="4"/>
      <c r="G153" s="4"/>
      <c r="H153" s="90">
        <f t="shared" si="108"/>
        <v>0</v>
      </c>
      <c r="I153" s="4"/>
      <c r="J153" s="4">
        <f>1+5+1</f>
        <v>7</v>
      </c>
      <c r="K153" s="90">
        <f t="shared" si="123"/>
        <v>7</v>
      </c>
      <c r="L153" s="90">
        <f t="shared" si="86"/>
        <v>2</v>
      </c>
      <c r="M153" s="90">
        <f t="shared" si="124"/>
        <v>0</v>
      </c>
      <c r="N153" s="90">
        <f t="shared" si="110"/>
        <v>2</v>
      </c>
    </row>
    <row r="154" spans="1:15" s="26" customFormat="1" x14ac:dyDescent="0.25">
      <c r="B154" s="4" t="s">
        <v>495</v>
      </c>
      <c r="C154" s="4">
        <v>2</v>
      </c>
      <c r="D154" s="4">
        <v>10</v>
      </c>
      <c r="E154" s="90">
        <f t="shared" si="107"/>
        <v>12</v>
      </c>
      <c r="F154" s="4"/>
      <c r="G154" s="4"/>
      <c r="H154" s="90">
        <f t="shared" si="108"/>
        <v>0</v>
      </c>
      <c r="I154" s="4">
        <f>1+1</f>
        <v>2</v>
      </c>
      <c r="J154" s="4">
        <f>1+1+1+1+2+1+3</f>
        <v>10</v>
      </c>
      <c r="K154" s="90">
        <f t="shared" si="123"/>
        <v>12</v>
      </c>
      <c r="L154" s="90">
        <f t="shared" si="86"/>
        <v>0</v>
      </c>
      <c r="M154" s="90">
        <f t="shared" si="124"/>
        <v>0</v>
      </c>
      <c r="N154" s="90">
        <f t="shared" si="110"/>
        <v>0</v>
      </c>
    </row>
    <row r="155" spans="1:15" s="26" customFormat="1" x14ac:dyDescent="0.25">
      <c r="B155" s="4" t="s">
        <v>496</v>
      </c>
      <c r="C155" s="4">
        <v>1</v>
      </c>
      <c r="D155" s="4">
        <v>6</v>
      </c>
      <c r="E155" s="90">
        <f t="shared" si="107"/>
        <v>7</v>
      </c>
      <c r="F155" s="4"/>
      <c r="G155" s="4">
        <v>20</v>
      </c>
      <c r="H155" s="90">
        <f t="shared" si="108"/>
        <v>20</v>
      </c>
      <c r="I155" s="4"/>
      <c r="J155" s="4">
        <f>1+1+1+1+1+1+1+1+1+2+3+1+1+2</f>
        <v>18</v>
      </c>
      <c r="K155" s="90">
        <f t="shared" si="123"/>
        <v>18</v>
      </c>
      <c r="L155" s="90">
        <f t="shared" ref="L155:L158" si="125">C155+F155-I155</f>
        <v>1</v>
      </c>
      <c r="M155" s="90">
        <f t="shared" si="124"/>
        <v>8</v>
      </c>
      <c r="N155" s="90">
        <f t="shared" ref="N155:N158" si="126">E155+H155-K155</f>
        <v>9</v>
      </c>
    </row>
    <row r="156" spans="1:15" s="26" customFormat="1" x14ac:dyDescent="0.25">
      <c r="B156" s="4" t="s">
        <v>497</v>
      </c>
      <c r="C156" s="4">
        <v>1</v>
      </c>
      <c r="D156" s="4">
        <v>11</v>
      </c>
      <c r="E156" s="90">
        <f t="shared" si="107"/>
        <v>12</v>
      </c>
      <c r="F156" s="4"/>
      <c r="G156" s="4"/>
      <c r="H156" s="90">
        <f t="shared" si="108"/>
        <v>0</v>
      </c>
      <c r="I156" s="4"/>
      <c r="J156" s="4">
        <f>2+1+1+1+1+1+1+1+1+1</f>
        <v>11</v>
      </c>
      <c r="K156" s="90">
        <f t="shared" si="123"/>
        <v>11</v>
      </c>
      <c r="L156" s="90">
        <f t="shared" si="125"/>
        <v>1</v>
      </c>
      <c r="M156" s="90">
        <f t="shared" si="124"/>
        <v>0</v>
      </c>
      <c r="N156" s="90">
        <f t="shared" si="126"/>
        <v>1</v>
      </c>
    </row>
    <row r="157" spans="1:15" s="26" customFormat="1" x14ac:dyDescent="0.25">
      <c r="B157" s="4" t="s">
        <v>498</v>
      </c>
      <c r="C157" s="4">
        <v>1</v>
      </c>
      <c r="D157" s="4">
        <v>11</v>
      </c>
      <c r="E157" s="90">
        <f t="shared" si="107"/>
        <v>12</v>
      </c>
      <c r="F157" s="4"/>
      <c r="G157" s="4"/>
      <c r="H157" s="90">
        <f t="shared" si="108"/>
        <v>0</v>
      </c>
      <c r="I157" s="4"/>
      <c r="J157" s="4">
        <f>1+6+1+1+1+1</f>
        <v>11</v>
      </c>
      <c r="K157" s="90">
        <f t="shared" si="123"/>
        <v>11</v>
      </c>
      <c r="L157" s="90">
        <f t="shared" si="125"/>
        <v>1</v>
      </c>
      <c r="M157" s="90">
        <f t="shared" si="124"/>
        <v>0</v>
      </c>
      <c r="N157" s="90">
        <f t="shared" si="126"/>
        <v>1</v>
      </c>
    </row>
    <row r="158" spans="1:15" s="26" customFormat="1" x14ac:dyDescent="0.25">
      <c r="B158" s="4" t="s">
        <v>499</v>
      </c>
      <c r="C158" s="4"/>
      <c r="D158" s="4">
        <v>1</v>
      </c>
      <c r="E158" s="90">
        <f t="shared" si="107"/>
        <v>1</v>
      </c>
      <c r="F158" s="4"/>
      <c r="G158" s="4"/>
      <c r="H158" s="90">
        <f t="shared" si="108"/>
        <v>0</v>
      </c>
      <c r="I158" s="4"/>
      <c r="J158" s="4">
        <f>1</f>
        <v>1</v>
      </c>
      <c r="K158" s="90">
        <f t="shared" si="123"/>
        <v>1</v>
      </c>
      <c r="L158" s="90">
        <f t="shared" si="125"/>
        <v>0</v>
      </c>
      <c r="M158" s="90">
        <f t="shared" si="124"/>
        <v>0</v>
      </c>
      <c r="N158" s="90">
        <f t="shared" si="126"/>
        <v>0</v>
      </c>
    </row>
    <row r="159" spans="1:15" s="26" customFormat="1" x14ac:dyDescent="0.25">
      <c r="B159" s="4" t="s">
        <v>307</v>
      </c>
      <c r="C159" s="4"/>
      <c r="D159" s="4">
        <v>2</v>
      </c>
      <c r="E159" s="90">
        <f t="shared" si="107"/>
        <v>2</v>
      </c>
      <c r="F159" s="4"/>
      <c r="G159" s="4"/>
      <c r="H159" s="90">
        <f t="shared" si="108"/>
        <v>0</v>
      </c>
      <c r="I159" s="4"/>
      <c r="J159" s="4"/>
      <c r="K159" s="90">
        <f t="shared" si="123"/>
        <v>0</v>
      </c>
      <c r="L159" s="90">
        <f t="shared" si="86"/>
        <v>0</v>
      </c>
      <c r="M159" s="90">
        <f t="shared" si="124"/>
        <v>2</v>
      </c>
      <c r="N159" s="90">
        <f t="shared" si="110"/>
        <v>2</v>
      </c>
    </row>
    <row r="160" spans="1:15" s="26" customFormat="1" x14ac:dyDescent="0.25">
      <c r="B160" s="4" t="s">
        <v>500</v>
      </c>
      <c r="C160" s="4"/>
      <c r="D160" s="4">
        <v>23</v>
      </c>
      <c r="E160" s="90">
        <f t="shared" si="107"/>
        <v>23</v>
      </c>
      <c r="F160" s="4"/>
      <c r="G160" s="4"/>
      <c r="H160" s="90">
        <f t="shared" si="108"/>
        <v>0</v>
      </c>
      <c r="I160" s="4"/>
      <c r="J160" s="4">
        <f>2+1+4+2+1+2</f>
        <v>12</v>
      </c>
      <c r="K160" s="90">
        <f t="shared" si="123"/>
        <v>12</v>
      </c>
      <c r="L160" s="90">
        <f t="shared" si="86"/>
        <v>0</v>
      </c>
      <c r="M160" s="90">
        <f t="shared" si="124"/>
        <v>11</v>
      </c>
      <c r="N160" s="90">
        <f t="shared" si="110"/>
        <v>11</v>
      </c>
    </row>
    <row r="161" spans="1:15" s="26" customFormat="1" x14ac:dyDescent="0.25">
      <c r="B161" s="4" t="s">
        <v>501</v>
      </c>
      <c r="C161" s="4">
        <v>2</v>
      </c>
      <c r="D161" s="4">
        <v>9</v>
      </c>
      <c r="E161" s="90">
        <f t="shared" si="107"/>
        <v>11</v>
      </c>
      <c r="F161" s="4"/>
      <c r="G161" s="4"/>
      <c r="H161" s="90">
        <f t="shared" si="108"/>
        <v>0</v>
      </c>
      <c r="I161" s="4"/>
      <c r="J161" s="4">
        <f>2+2</f>
        <v>4</v>
      </c>
      <c r="K161" s="90">
        <f t="shared" si="123"/>
        <v>4</v>
      </c>
      <c r="L161" s="90">
        <f t="shared" si="86"/>
        <v>2</v>
      </c>
      <c r="M161" s="90">
        <f t="shared" si="124"/>
        <v>5</v>
      </c>
      <c r="N161" s="90">
        <f t="shared" si="110"/>
        <v>7</v>
      </c>
    </row>
    <row r="162" spans="1:15" s="26" customFormat="1" x14ac:dyDescent="0.25">
      <c r="A162" s="26" t="s">
        <v>341</v>
      </c>
      <c r="B162" s="4" t="s">
        <v>502</v>
      </c>
      <c r="C162" s="4">
        <v>1</v>
      </c>
      <c r="D162" s="4">
        <v>9</v>
      </c>
      <c r="E162" s="90">
        <f t="shared" si="107"/>
        <v>10</v>
      </c>
      <c r="F162" s="4"/>
      <c r="G162" s="4"/>
      <c r="H162" s="90">
        <f t="shared" si="108"/>
        <v>0</v>
      </c>
      <c r="I162" s="4">
        <f>1</f>
        <v>1</v>
      </c>
      <c r="J162" s="4">
        <f>2+1+1+2+1+1+1</f>
        <v>9</v>
      </c>
      <c r="K162" s="90">
        <f t="shared" si="123"/>
        <v>10</v>
      </c>
      <c r="L162" s="90">
        <f t="shared" si="86"/>
        <v>0</v>
      </c>
      <c r="M162" s="90">
        <f t="shared" si="124"/>
        <v>0</v>
      </c>
      <c r="N162" s="90">
        <f t="shared" si="110"/>
        <v>0</v>
      </c>
    </row>
    <row r="163" spans="1:15" s="26" customFormat="1" x14ac:dyDescent="0.25">
      <c r="B163" s="4" t="s">
        <v>503</v>
      </c>
      <c r="C163" s="4">
        <v>1</v>
      </c>
      <c r="D163" s="4">
        <v>19</v>
      </c>
      <c r="E163" s="90">
        <f t="shared" si="107"/>
        <v>20</v>
      </c>
      <c r="F163" s="4"/>
      <c r="G163" s="4"/>
      <c r="H163" s="90">
        <f t="shared" si="108"/>
        <v>0</v>
      </c>
      <c r="I163" s="4"/>
      <c r="J163" s="4">
        <f>2+1+1+2+2+1+1+1</f>
        <v>11</v>
      </c>
      <c r="K163" s="90">
        <f t="shared" si="123"/>
        <v>11</v>
      </c>
      <c r="L163" s="90">
        <f t="shared" ref="L163:L164" si="127">C163+F163-I163</f>
        <v>1</v>
      </c>
      <c r="M163" s="90">
        <f t="shared" si="124"/>
        <v>8</v>
      </c>
      <c r="N163" s="90">
        <f t="shared" ref="N163:N164" si="128">E163+H163-K163</f>
        <v>9</v>
      </c>
    </row>
    <row r="164" spans="1:15" s="26" customFormat="1" x14ac:dyDescent="0.25">
      <c r="B164" s="4" t="s">
        <v>410</v>
      </c>
      <c r="C164" s="4">
        <v>2</v>
      </c>
      <c r="D164" s="4">
        <v>14</v>
      </c>
      <c r="E164" s="90">
        <f t="shared" si="107"/>
        <v>16</v>
      </c>
      <c r="F164" s="4"/>
      <c r="G164" s="4"/>
      <c r="H164" s="90">
        <f t="shared" si="108"/>
        <v>0</v>
      </c>
      <c r="I164" s="4">
        <f>1+1</f>
        <v>2</v>
      </c>
      <c r="J164" s="4">
        <f>1+1+1+2+5+2+1+1</f>
        <v>14</v>
      </c>
      <c r="K164" s="90">
        <f t="shared" si="123"/>
        <v>16</v>
      </c>
      <c r="L164" s="90">
        <f t="shared" si="127"/>
        <v>0</v>
      </c>
      <c r="M164" s="90">
        <f t="shared" si="124"/>
        <v>0</v>
      </c>
      <c r="N164" s="90">
        <f t="shared" si="128"/>
        <v>0</v>
      </c>
    </row>
    <row r="165" spans="1:15" x14ac:dyDescent="0.25">
      <c r="A165" s="26"/>
      <c r="B165" s="4" t="s">
        <v>409</v>
      </c>
      <c r="C165" s="4">
        <v>1</v>
      </c>
      <c r="D165" s="4">
        <v>10</v>
      </c>
      <c r="E165" s="90">
        <f t="shared" si="107"/>
        <v>11</v>
      </c>
      <c r="F165" s="4"/>
      <c r="G165" s="4">
        <f>20</f>
        <v>20</v>
      </c>
      <c r="H165" s="90">
        <f t="shared" si="108"/>
        <v>20</v>
      </c>
      <c r="I165" s="4">
        <f>1</f>
        <v>1</v>
      </c>
      <c r="J165" s="4">
        <f>1+1+1+5+1+1+1+2+1+2+1+1+1+1+1+1</f>
        <v>22</v>
      </c>
      <c r="K165" s="90">
        <f t="shared" si="123"/>
        <v>23</v>
      </c>
      <c r="L165" s="90">
        <f t="shared" si="86"/>
        <v>0</v>
      </c>
      <c r="M165" s="90">
        <f t="shared" si="124"/>
        <v>8</v>
      </c>
      <c r="N165" s="90">
        <f t="shared" si="110"/>
        <v>8</v>
      </c>
      <c r="O165" s="26"/>
    </row>
    <row r="166" spans="1:15" x14ac:dyDescent="0.25">
      <c r="A166" s="26"/>
      <c r="B166" s="4" t="s">
        <v>504</v>
      </c>
      <c r="C166" s="4">
        <v>1</v>
      </c>
      <c r="D166" s="4">
        <v>9</v>
      </c>
      <c r="E166" s="90">
        <f t="shared" si="107"/>
        <v>10</v>
      </c>
      <c r="F166" s="4"/>
      <c r="G166" s="4"/>
      <c r="H166" s="90">
        <f t="shared" si="108"/>
        <v>0</v>
      </c>
      <c r="I166" s="4"/>
      <c r="J166" s="4">
        <f>1+1+1+2+1+1+2</f>
        <v>9</v>
      </c>
      <c r="K166" s="90">
        <f t="shared" si="123"/>
        <v>9</v>
      </c>
      <c r="L166" s="90">
        <f t="shared" si="86"/>
        <v>1</v>
      </c>
      <c r="M166" s="90">
        <f t="shared" si="124"/>
        <v>0</v>
      </c>
      <c r="N166" s="90">
        <f t="shared" si="110"/>
        <v>1</v>
      </c>
      <c r="O166" s="26"/>
    </row>
    <row r="167" spans="1:15" s="26" customFormat="1" ht="14.25" customHeight="1" x14ac:dyDescent="0.25">
      <c r="B167" s="4" t="s">
        <v>891</v>
      </c>
      <c r="C167" s="4">
        <v>1</v>
      </c>
      <c r="D167" s="4">
        <v>19</v>
      </c>
      <c r="E167" s="90">
        <f t="shared" ref="E167" si="129">C167+D167</f>
        <v>20</v>
      </c>
      <c r="F167" s="4"/>
      <c r="G167" s="4"/>
      <c r="H167" s="90">
        <f t="shared" ref="H167" si="130">F167+G167</f>
        <v>0</v>
      </c>
      <c r="I167" s="4"/>
      <c r="J167" s="4">
        <f>2+1+1</f>
        <v>4</v>
      </c>
      <c r="K167" s="90">
        <f t="shared" ref="K167" si="131">I167+J167</f>
        <v>4</v>
      </c>
      <c r="L167" s="90">
        <f t="shared" ref="L167" si="132">C167+F167-I167</f>
        <v>1</v>
      </c>
      <c r="M167" s="90">
        <f t="shared" ref="M167" si="133">D167+G167-J167</f>
        <v>15</v>
      </c>
      <c r="N167" s="90">
        <f t="shared" ref="N167" si="134">E167+H167-K167</f>
        <v>16</v>
      </c>
    </row>
    <row r="168" spans="1:15" s="26" customFormat="1" ht="14.25" customHeight="1" x14ac:dyDescent="0.25">
      <c r="B168" s="4" t="s">
        <v>892</v>
      </c>
      <c r="C168" s="4">
        <v>1</v>
      </c>
      <c r="D168" s="4">
        <v>19</v>
      </c>
      <c r="E168" s="90">
        <f t="shared" ref="E168" si="135">C168+D168</f>
        <v>20</v>
      </c>
      <c r="F168" s="4"/>
      <c r="G168" s="4"/>
      <c r="H168" s="90">
        <f t="shared" ref="H168" si="136">F168+G168</f>
        <v>0</v>
      </c>
      <c r="I168" s="4"/>
      <c r="J168" s="4">
        <f>2+2+2+1+2+2</f>
        <v>11</v>
      </c>
      <c r="K168" s="90">
        <f t="shared" ref="K168" si="137">I168+J168</f>
        <v>11</v>
      </c>
      <c r="L168" s="90">
        <f t="shared" ref="L168" si="138">C168+F168-I168</f>
        <v>1</v>
      </c>
      <c r="M168" s="90">
        <f t="shared" ref="M168" si="139">D168+G168-J168</f>
        <v>8</v>
      </c>
      <c r="N168" s="90">
        <f t="shared" ref="N168" si="140">E168+H168-K168</f>
        <v>9</v>
      </c>
    </row>
    <row r="169" spans="1:15" x14ac:dyDescent="0.25">
      <c r="A169" s="26"/>
      <c r="B169" s="4" t="s">
        <v>505</v>
      </c>
      <c r="C169" s="4">
        <v>1</v>
      </c>
      <c r="D169" s="4">
        <v>24</v>
      </c>
      <c r="E169" s="90">
        <f t="shared" si="107"/>
        <v>25</v>
      </c>
      <c r="F169" s="4"/>
      <c r="G169" s="4"/>
      <c r="H169" s="90">
        <f t="shared" si="108"/>
        <v>0</v>
      </c>
      <c r="I169" s="4"/>
      <c r="J169" s="4"/>
      <c r="K169" s="90">
        <f t="shared" si="123"/>
        <v>0</v>
      </c>
      <c r="L169" s="90">
        <f t="shared" si="86"/>
        <v>1</v>
      </c>
      <c r="M169" s="90">
        <f t="shared" si="124"/>
        <v>24</v>
      </c>
      <c r="N169" s="90">
        <f t="shared" si="110"/>
        <v>25</v>
      </c>
      <c r="O169" s="26"/>
    </row>
    <row r="170" spans="1:15" x14ac:dyDescent="0.25">
      <c r="A170" s="26"/>
      <c r="B170" s="4" t="s">
        <v>506</v>
      </c>
      <c r="C170" s="4"/>
      <c r="D170" s="4">
        <v>6</v>
      </c>
      <c r="E170" s="90">
        <f t="shared" si="107"/>
        <v>6</v>
      </c>
      <c r="F170" s="4"/>
      <c r="G170" s="4"/>
      <c r="H170" s="90">
        <f t="shared" si="108"/>
        <v>0</v>
      </c>
      <c r="I170" s="4"/>
      <c r="J170" s="4">
        <f>1+1+1+2+1</f>
        <v>6</v>
      </c>
      <c r="K170" s="90">
        <f t="shared" si="123"/>
        <v>6</v>
      </c>
      <c r="L170" s="90">
        <f t="shared" si="86"/>
        <v>0</v>
      </c>
      <c r="M170" s="90">
        <f t="shared" si="124"/>
        <v>0</v>
      </c>
      <c r="N170" s="90">
        <f t="shared" si="110"/>
        <v>0</v>
      </c>
      <c r="O170" s="26"/>
    </row>
    <row r="171" spans="1:15" x14ac:dyDescent="0.25">
      <c r="A171" s="26"/>
      <c r="B171" s="4" t="s">
        <v>507</v>
      </c>
      <c r="C171" s="4">
        <v>1</v>
      </c>
      <c r="D171" s="4">
        <v>5</v>
      </c>
      <c r="E171" s="90">
        <f t="shared" si="107"/>
        <v>6</v>
      </c>
      <c r="F171" s="4"/>
      <c r="G171" s="4"/>
      <c r="H171" s="90">
        <f t="shared" si="108"/>
        <v>0</v>
      </c>
      <c r="I171" s="4">
        <f>1</f>
        <v>1</v>
      </c>
      <c r="J171" s="4">
        <f>2+1+1+1</f>
        <v>5</v>
      </c>
      <c r="K171" s="90">
        <f t="shared" si="123"/>
        <v>6</v>
      </c>
      <c r="L171" s="90">
        <f t="shared" si="86"/>
        <v>0</v>
      </c>
      <c r="M171" s="90">
        <f t="shared" si="124"/>
        <v>0</v>
      </c>
      <c r="N171" s="90">
        <f t="shared" si="110"/>
        <v>0</v>
      </c>
      <c r="O171" s="26"/>
    </row>
    <row r="172" spans="1:15" x14ac:dyDescent="0.25">
      <c r="A172" s="26"/>
      <c r="B172" s="4" t="s">
        <v>508</v>
      </c>
      <c r="C172" s="4"/>
      <c r="D172" s="4">
        <v>1</v>
      </c>
      <c r="E172" s="90">
        <f t="shared" si="107"/>
        <v>1</v>
      </c>
      <c r="F172" s="4"/>
      <c r="G172" s="4"/>
      <c r="H172" s="90">
        <f t="shared" si="108"/>
        <v>0</v>
      </c>
      <c r="I172" s="4"/>
      <c r="J172" s="4"/>
      <c r="K172" s="90">
        <f t="shared" si="123"/>
        <v>0</v>
      </c>
      <c r="L172" s="90">
        <f t="shared" si="86"/>
        <v>0</v>
      </c>
      <c r="M172" s="90">
        <f t="shared" si="124"/>
        <v>1</v>
      </c>
      <c r="N172" s="90">
        <f t="shared" si="110"/>
        <v>1</v>
      </c>
      <c r="O172" s="26"/>
    </row>
    <row r="173" spans="1:15" x14ac:dyDescent="0.25">
      <c r="A173" s="26"/>
      <c r="B173" s="4" t="s">
        <v>509</v>
      </c>
      <c r="C173" s="4"/>
      <c r="D173" s="4">
        <v>11</v>
      </c>
      <c r="E173" s="90">
        <f t="shared" si="107"/>
        <v>11</v>
      </c>
      <c r="F173" s="4"/>
      <c r="G173" s="4"/>
      <c r="H173" s="90">
        <f t="shared" si="108"/>
        <v>0</v>
      </c>
      <c r="I173" s="4"/>
      <c r="J173" s="4"/>
      <c r="K173" s="90">
        <f t="shared" si="123"/>
        <v>0</v>
      </c>
      <c r="L173" s="90">
        <f t="shared" ref="L173:L213" si="141">C173+F173-I173</f>
        <v>0</v>
      </c>
      <c r="M173" s="90">
        <f t="shared" si="124"/>
        <v>11</v>
      </c>
      <c r="N173" s="90">
        <f t="shared" si="110"/>
        <v>11</v>
      </c>
      <c r="O173" s="26"/>
    </row>
    <row r="174" spans="1:15" x14ac:dyDescent="0.25">
      <c r="A174" s="26"/>
      <c r="B174" s="4" t="s">
        <v>510</v>
      </c>
      <c r="C174" s="4">
        <v>1</v>
      </c>
      <c r="D174" s="4">
        <v>2</v>
      </c>
      <c r="E174" s="90">
        <f t="shared" si="107"/>
        <v>3</v>
      </c>
      <c r="F174" s="4"/>
      <c r="G174" s="4"/>
      <c r="H174" s="90">
        <f t="shared" si="108"/>
        <v>0</v>
      </c>
      <c r="I174" s="4">
        <f>1</f>
        <v>1</v>
      </c>
      <c r="J174" s="4">
        <f>1+1</f>
        <v>2</v>
      </c>
      <c r="K174" s="90">
        <f t="shared" si="123"/>
        <v>3</v>
      </c>
      <c r="L174" s="90">
        <f t="shared" si="141"/>
        <v>0</v>
      </c>
      <c r="M174" s="90">
        <f t="shared" si="124"/>
        <v>0</v>
      </c>
      <c r="N174" s="90">
        <f t="shared" si="110"/>
        <v>0</v>
      </c>
      <c r="O174" s="26"/>
    </row>
    <row r="175" spans="1:15" s="26" customFormat="1" x14ac:dyDescent="0.25">
      <c r="B175" s="4" t="s">
        <v>882</v>
      </c>
      <c r="C175" s="4">
        <v>1</v>
      </c>
      <c r="D175" s="4">
        <v>8</v>
      </c>
      <c r="E175" s="90">
        <f t="shared" si="107"/>
        <v>9</v>
      </c>
      <c r="F175" s="4"/>
      <c r="G175" s="4"/>
      <c r="H175" s="90">
        <f t="shared" si="108"/>
        <v>0</v>
      </c>
      <c r="I175" s="4"/>
      <c r="J175" s="4">
        <f>1+1+1+1+1+2+1</f>
        <v>8</v>
      </c>
      <c r="K175" s="90">
        <f t="shared" ref="K175" si="142">I175+J175</f>
        <v>8</v>
      </c>
      <c r="L175" s="90">
        <f t="shared" ref="L175" si="143">C175+F175-I175</f>
        <v>1</v>
      </c>
      <c r="M175" s="90">
        <f t="shared" ref="M175" si="144">D175+G175-J175</f>
        <v>0</v>
      </c>
      <c r="N175" s="90">
        <f t="shared" ref="N175" si="145">E175+H175-K175</f>
        <v>1</v>
      </c>
    </row>
    <row r="176" spans="1:15" s="26" customFormat="1" x14ac:dyDescent="0.25">
      <c r="B176" s="4" t="s">
        <v>511</v>
      </c>
      <c r="C176" s="4">
        <v>1</v>
      </c>
      <c r="D176" s="4">
        <v>9</v>
      </c>
      <c r="E176" s="90">
        <f t="shared" si="107"/>
        <v>10</v>
      </c>
      <c r="F176" s="4"/>
      <c r="G176" s="4"/>
      <c r="H176" s="90">
        <f t="shared" si="108"/>
        <v>0</v>
      </c>
      <c r="I176" s="4"/>
      <c r="J176" s="4"/>
      <c r="K176" s="90">
        <f t="shared" si="123"/>
        <v>0</v>
      </c>
      <c r="L176" s="90">
        <f t="shared" ref="L176" si="146">C176+F176-I176</f>
        <v>1</v>
      </c>
      <c r="M176" s="90">
        <f t="shared" si="124"/>
        <v>9</v>
      </c>
      <c r="N176" s="90">
        <f t="shared" ref="N176" si="147">E176+H176-K176</f>
        <v>10</v>
      </c>
    </row>
    <row r="177" spans="1:15" s="26" customFormat="1" x14ac:dyDescent="0.25">
      <c r="B177" s="4" t="s">
        <v>512</v>
      </c>
      <c r="C177" s="4">
        <v>1</v>
      </c>
      <c r="D177" s="4">
        <v>17</v>
      </c>
      <c r="E177" s="90">
        <f t="shared" si="107"/>
        <v>18</v>
      </c>
      <c r="F177" s="4"/>
      <c r="G177" s="4"/>
      <c r="H177" s="90">
        <f t="shared" si="108"/>
        <v>0</v>
      </c>
      <c r="I177" s="4"/>
      <c r="J177" s="4">
        <f>1+1+1+2+1</f>
        <v>6</v>
      </c>
      <c r="K177" s="90">
        <f>I177+J177</f>
        <v>6</v>
      </c>
      <c r="L177" s="90">
        <f t="shared" si="141"/>
        <v>1</v>
      </c>
      <c r="M177" s="90">
        <f t="shared" si="124"/>
        <v>11</v>
      </c>
      <c r="N177" s="90">
        <f t="shared" ref="N177:N180" si="148">E177+H177-K177</f>
        <v>12</v>
      </c>
    </row>
    <row r="178" spans="1:15" s="26" customFormat="1" x14ac:dyDescent="0.25">
      <c r="B178" s="4" t="s">
        <v>915</v>
      </c>
      <c r="C178" s="4">
        <v>1</v>
      </c>
      <c r="D178" s="4">
        <v>11</v>
      </c>
      <c r="E178" s="90">
        <f t="shared" ref="E178" si="149">C178+D178</f>
        <v>12</v>
      </c>
      <c r="F178" s="4"/>
      <c r="G178" s="4"/>
      <c r="H178" s="90">
        <f t="shared" ref="H178" si="150">F178+G178</f>
        <v>0</v>
      </c>
      <c r="I178" s="4"/>
      <c r="J178" s="4">
        <f>1+1+1+1+1+2</f>
        <v>7</v>
      </c>
      <c r="K178" s="90">
        <f>I178+J178</f>
        <v>7</v>
      </c>
      <c r="L178" s="90">
        <f t="shared" ref="L178" si="151">C178+F178-I178</f>
        <v>1</v>
      </c>
      <c r="M178" s="90">
        <f t="shared" ref="M178" si="152">D178+G178-J178</f>
        <v>4</v>
      </c>
      <c r="N178" s="90">
        <f t="shared" ref="N178" si="153">E178+H178-K178</f>
        <v>5</v>
      </c>
    </row>
    <row r="179" spans="1:15" s="26" customFormat="1" x14ac:dyDescent="0.25">
      <c r="B179" s="4" t="s">
        <v>916</v>
      </c>
      <c r="C179" s="4">
        <v>1</v>
      </c>
      <c r="D179" s="4">
        <v>11</v>
      </c>
      <c r="E179" s="90">
        <f t="shared" ref="E179" si="154">C179+D179</f>
        <v>12</v>
      </c>
      <c r="F179" s="4"/>
      <c r="G179" s="4"/>
      <c r="H179" s="90">
        <f t="shared" ref="H179" si="155">F179+G179</f>
        <v>0</v>
      </c>
      <c r="I179" s="4"/>
      <c r="J179" s="4">
        <f>1+1+1+1+1+1+1+3</f>
        <v>10</v>
      </c>
      <c r="K179" s="90">
        <f>I179+J179</f>
        <v>10</v>
      </c>
      <c r="L179" s="90">
        <f t="shared" ref="L179" si="156">C179+F179-I179</f>
        <v>1</v>
      </c>
      <c r="M179" s="90">
        <f t="shared" ref="M179" si="157">D179+G179-J179</f>
        <v>1</v>
      </c>
      <c r="N179" s="90">
        <f t="shared" ref="N179" si="158">E179+H179-K179</f>
        <v>2</v>
      </c>
    </row>
    <row r="180" spans="1:15" x14ac:dyDescent="0.25">
      <c r="A180" s="26"/>
      <c r="B180" s="4" t="s">
        <v>513</v>
      </c>
      <c r="C180" s="4"/>
      <c r="D180" s="4">
        <v>19</v>
      </c>
      <c r="E180" s="90">
        <f t="shared" si="107"/>
        <v>19</v>
      </c>
      <c r="F180" s="4"/>
      <c r="G180" s="4"/>
      <c r="H180" s="90">
        <f t="shared" si="108"/>
        <v>0</v>
      </c>
      <c r="I180" s="4"/>
      <c r="J180" s="4"/>
      <c r="K180" s="90">
        <f t="shared" si="123"/>
        <v>0</v>
      </c>
      <c r="L180" s="90">
        <f t="shared" si="141"/>
        <v>0</v>
      </c>
      <c r="M180" s="90">
        <f t="shared" si="124"/>
        <v>19</v>
      </c>
      <c r="N180" s="90">
        <f t="shared" si="148"/>
        <v>19</v>
      </c>
      <c r="O180" s="26"/>
    </row>
    <row r="181" spans="1:15" x14ac:dyDescent="0.25">
      <c r="A181" s="26"/>
      <c r="B181" s="4" t="s">
        <v>514</v>
      </c>
      <c r="C181" s="4">
        <v>1</v>
      </c>
      <c r="D181" s="4">
        <v>1</v>
      </c>
      <c r="E181" s="90">
        <f t="shared" si="107"/>
        <v>2</v>
      </c>
      <c r="F181" s="4"/>
      <c r="G181" s="4"/>
      <c r="H181" s="90">
        <f t="shared" si="108"/>
        <v>0</v>
      </c>
      <c r="I181" s="4"/>
      <c r="J181" s="4">
        <f>1</f>
        <v>1</v>
      </c>
      <c r="K181" s="90">
        <f t="shared" si="123"/>
        <v>1</v>
      </c>
      <c r="L181" s="90">
        <f t="shared" si="141"/>
        <v>1</v>
      </c>
      <c r="M181" s="90">
        <f t="shared" si="124"/>
        <v>0</v>
      </c>
      <c r="N181" s="90">
        <f t="shared" si="110"/>
        <v>1</v>
      </c>
      <c r="O181" s="26"/>
    </row>
    <row r="182" spans="1:15" s="26" customFormat="1" x14ac:dyDescent="0.25">
      <c r="B182" s="4" t="s">
        <v>515</v>
      </c>
      <c r="C182" s="4">
        <v>1</v>
      </c>
      <c r="D182" s="4">
        <v>3</v>
      </c>
      <c r="E182" s="90">
        <f t="shared" si="107"/>
        <v>4</v>
      </c>
      <c r="F182" s="4"/>
      <c r="G182" s="4"/>
      <c r="H182" s="90">
        <f t="shared" si="108"/>
        <v>0</v>
      </c>
      <c r="I182" s="4"/>
      <c r="J182" s="4">
        <f>1</f>
        <v>1</v>
      </c>
      <c r="K182" s="90">
        <f t="shared" si="123"/>
        <v>1</v>
      </c>
      <c r="L182" s="90">
        <f t="shared" ref="L182" si="159">C182+F182-I182</f>
        <v>1</v>
      </c>
      <c r="M182" s="90">
        <f t="shared" si="124"/>
        <v>2</v>
      </c>
      <c r="N182" s="90">
        <f t="shared" ref="N182" si="160">E182+H182-K182</f>
        <v>3</v>
      </c>
    </row>
    <row r="183" spans="1:15" s="26" customFormat="1" x14ac:dyDescent="0.25">
      <c r="B183" s="4" t="s">
        <v>516</v>
      </c>
      <c r="C183" s="4"/>
      <c r="D183" s="4">
        <v>8</v>
      </c>
      <c r="E183" s="90">
        <f t="shared" si="107"/>
        <v>8</v>
      </c>
      <c r="F183" s="4"/>
      <c r="G183" s="4"/>
      <c r="H183" s="90">
        <f t="shared" si="108"/>
        <v>0</v>
      </c>
      <c r="I183" s="4"/>
      <c r="J183" s="4">
        <f>1+1</f>
        <v>2</v>
      </c>
      <c r="K183" s="90">
        <f t="shared" si="123"/>
        <v>2</v>
      </c>
      <c r="L183" s="90">
        <f t="shared" ref="L183" si="161">C183+F183-I183</f>
        <v>0</v>
      </c>
      <c r="M183" s="90">
        <f t="shared" si="124"/>
        <v>6</v>
      </c>
      <c r="N183" s="90">
        <f t="shared" ref="N183" si="162">E183+H183-K183</f>
        <v>6</v>
      </c>
    </row>
    <row r="184" spans="1:15" s="26" customFormat="1" x14ac:dyDescent="0.25">
      <c r="B184" s="4" t="s">
        <v>517</v>
      </c>
      <c r="C184" s="4"/>
      <c r="D184" s="4">
        <v>14</v>
      </c>
      <c r="E184" s="90">
        <f t="shared" si="107"/>
        <v>14</v>
      </c>
      <c r="F184" s="4"/>
      <c r="G184" s="4"/>
      <c r="H184" s="90">
        <f t="shared" si="108"/>
        <v>0</v>
      </c>
      <c r="I184" s="4"/>
      <c r="J184" s="4">
        <f>2+1</f>
        <v>3</v>
      </c>
      <c r="K184" s="90">
        <f t="shared" si="123"/>
        <v>3</v>
      </c>
      <c r="L184" s="90">
        <f t="shared" ref="L184" si="163">C184+F184-I184</f>
        <v>0</v>
      </c>
      <c r="M184" s="90">
        <f t="shared" si="124"/>
        <v>11</v>
      </c>
      <c r="N184" s="90">
        <f t="shared" ref="N184" si="164">E184+H184-K184</f>
        <v>11</v>
      </c>
    </row>
    <row r="185" spans="1:15" x14ac:dyDescent="0.25">
      <c r="A185" s="26"/>
      <c r="B185" s="4" t="s">
        <v>518</v>
      </c>
      <c r="C185" s="4">
        <v>1</v>
      </c>
      <c r="D185" s="4">
        <v>5</v>
      </c>
      <c r="E185" s="90">
        <f t="shared" si="107"/>
        <v>6</v>
      </c>
      <c r="F185" s="4"/>
      <c r="G185" s="4">
        <f>10</f>
        <v>10</v>
      </c>
      <c r="H185" s="90">
        <f t="shared" si="108"/>
        <v>10</v>
      </c>
      <c r="I185" s="4"/>
      <c r="J185" s="4">
        <f>1+2+2+2+5+1+1+1</f>
        <v>15</v>
      </c>
      <c r="K185" s="90">
        <f t="shared" si="123"/>
        <v>15</v>
      </c>
      <c r="L185" s="90">
        <f t="shared" si="141"/>
        <v>1</v>
      </c>
      <c r="M185" s="90">
        <f t="shared" si="124"/>
        <v>0</v>
      </c>
      <c r="N185" s="90">
        <f t="shared" si="110"/>
        <v>1</v>
      </c>
      <c r="O185" s="26"/>
    </row>
    <row r="186" spans="1:15" s="26" customFormat="1" x14ac:dyDescent="0.25">
      <c r="B186" s="4" t="s">
        <v>519</v>
      </c>
      <c r="C186" s="4">
        <v>1</v>
      </c>
      <c r="D186" s="4">
        <v>1</v>
      </c>
      <c r="E186" s="90">
        <f t="shared" si="107"/>
        <v>2</v>
      </c>
      <c r="F186" s="4"/>
      <c r="G186" s="4"/>
      <c r="H186" s="90">
        <f t="shared" si="108"/>
        <v>0</v>
      </c>
      <c r="I186" s="4"/>
      <c r="J186" s="4">
        <f>1</f>
        <v>1</v>
      </c>
      <c r="K186" s="90">
        <f t="shared" si="123"/>
        <v>1</v>
      </c>
      <c r="L186" s="90">
        <f t="shared" ref="L186" si="165">C186+F186-I186</f>
        <v>1</v>
      </c>
      <c r="M186" s="90">
        <f t="shared" si="124"/>
        <v>0</v>
      </c>
      <c r="N186" s="90">
        <f t="shared" ref="N186" si="166">E186+H186-K186</f>
        <v>1</v>
      </c>
    </row>
    <row r="187" spans="1:15" s="26" customFormat="1" x14ac:dyDescent="0.25">
      <c r="B187" s="4" t="s">
        <v>520</v>
      </c>
      <c r="C187" s="4">
        <v>1</v>
      </c>
      <c r="D187" s="4">
        <v>8</v>
      </c>
      <c r="E187" s="90">
        <f t="shared" si="107"/>
        <v>9</v>
      </c>
      <c r="F187" s="4"/>
      <c r="G187" s="4">
        <f>10</f>
        <v>10</v>
      </c>
      <c r="H187" s="90">
        <f t="shared" si="108"/>
        <v>10</v>
      </c>
      <c r="I187" s="4"/>
      <c r="J187" s="4">
        <f>1+1+1+1+3+1+1+1+1</f>
        <v>11</v>
      </c>
      <c r="K187" s="90">
        <f t="shared" si="123"/>
        <v>11</v>
      </c>
      <c r="L187" s="90">
        <f t="shared" ref="L187" si="167">C187+F187-I187</f>
        <v>1</v>
      </c>
      <c r="M187" s="90">
        <f t="shared" si="124"/>
        <v>7</v>
      </c>
      <c r="N187" s="90">
        <f t="shared" ref="N187" si="168">E187+H187-K187</f>
        <v>8</v>
      </c>
      <c r="O187" s="26" t="s">
        <v>917</v>
      </c>
    </row>
    <row r="188" spans="1:15" x14ac:dyDescent="0.25">
      <c r="A188" s="26"/>
      <c r="B188" s="4" t="s">
        <v>521</v>
      </c>
      <c r="C188" s="4">
        <v>1</v>
      </c>
      <c r="D188" s="4">
        <v>6</v>
      </c>
      <c r="E188" s="90">
        <f t="shared" si="107"/>
        <v>7</v>
      </c>
      <c r="F188" s="4"/>
      <c r="G188" s="4">
        <f>6+7</f>
        <v>13</v>
      </c>
      <c r="H188" s="90">
        <f t="shared" si="108"/>
        <v>13</v>
      </c>
      <c r="I188" s="4">
        <f>1</f>
        <v>1</v>
      </c>
      <c r="J188" s="4">
        <f>2+1+2+1+6</f>
        <v>12</v>
      </c>
      <c r="K188" s="90">
        <f t="shared" si="123"/>
        <v>13</v>
      </c>
      <c r="L188" s="90">
        <f t="shared" si="141"/>
        <v>0</v>
      </c>
      <c r="M188" s="90">
        <f t="shared" si="124"/>
        <v>7</v>
      </c>
      <c r="N188" s="90">
        <f t="shared" si="110"/>
        <v>7</v>
      </c>
      <c r="O188" s="26"/>
    </row>
    <row r="189" spans="1:15" x14ac:dyDescent="0.25">
      <c r="A189" s="26"/>
      <c r="B189" s="4" t="s">
        <v>522</v>
      </c>
      <c r="C189" s="4">
        <v>1</v>
      </c>
      <c r="D189" s="4">
        <v>20</v>
      </c>
      <c r="E189" s="90">
        <f t="shared" si="107"/>
        <v>21</v>
      </c>
      <c r="F189" s="4"/>
      <c r="G189" s="4">
        <f>17</f>
        <v>17</v>
      </c>
      <c r="H189" s="90">
        <f t="shared" si="108"/>
        <v>17</v>
      </c>
      <c r="I189" s="4"/>
      <c r="J189" s="4">
        <f>2+2+1+3+1+2+1+1+2+1+1+1+1+1+1+1+2</f>
        <v>24</v>
      </c>
      <c r="K189" s="90">
        <f t="shared" si="123"/>
        <v>24</v>
      </c>
      <c r="L189" s="90">
        <f t="shared" si="141"/>
        <v>1</v>
      </c>
      <c r="M189" s="90">
        <f t="shared" ref="M189:M205" si="169">D189+G189-J189</f>
        <v>13</v>
      </c>
      <c r="N189" s="90">
        <f t="shared" si="110"/>
        <v>14</v>
      </c>
      <c r="O189" s="26" t="s">
        <v>917</v>
      </c>
    </row>
    <row r="190" spans="1:15" s="26" customFormat="1" x14ac:dyDescent="0.25">
      <c r="B190" s="4" t="s">
        <v>918</v>
      </c>
      <c r="C190" s="4"/>
      <c r="D190" s="4">
        <v>1</v>
      </c>
      <c r="E190" s="90">
        <f t="shared" ref="E190" si="170">C190+D190</f>
        <v>1</v>
      </c>
      <c r="F190" s="4"/>
      <c r="G190" s="4">
        <f>4</f>
        <v>4</v>
      </c>
      <c r="H190" s="90">
        <f t="shared" ref="H190" si="171">F190+G190</f>
        <v>4</v>
      </c>
      <c r="I190" s="4"/>
      <c r="J190" s="4">
        <f>1</f>
        <v>1</v>
      </c>
      <c r="K190" s="90">
        <f t="shared" ref="K190" si="172">I190+J190</f>
        <v>1</v>
      </c>
      <c r="L190" s="90">
        <f t="shared" ref="L190" si="173">C190+F190-I190</f>
        <v>0</v>
      </c>
      <c r="M190" s="90">
        <f t="shared" ref="M190" si="174">D190+G190-J190</f>
        <v>4</v>
      </c>
      <c r="N190" s="90">
        <f t="shared" ref="N190" si="175">E190+H190-K190</f>
        <v>4</v>
      </c>
    </row>
    <row r="191" spans="1:15" s="26" customFormat="1" x14ac:dyDescent="0.25">
      <c r="B191" s="4" t="s">
        <v>922</v>
      </c>
      <c r="C191" s="4"/>
      <c r="D191" s="4">
        <v>1</v>
      </c>
      <c r="E191" s="90">
        <f t="shared" ref="E191:E192" si="176">C191+D191</f>
        <v>1</v>
      </c>
      <c r="F191" s="4"/>
      <c r="G191" s="4">
        <v>10</v>
      </c>
      <c r="H191" s="90">
        <f t="shared" ref="H191:H192" si="177">F191+G191</f>
        <v>10</v>
      </c>
      <c r="I191" s="4"/>
      <c r="J191" s="4">
        <f>1</f>
        <v>1</v>
      </c>
      <c r="K191" s="90">
        <f t="shared" ref="K191" si="178">I191+J191</f>
        <v>1</v>
      </c>
      <c r="L191" s="90">
        <f t="shared" ref="L191" si="179">C191+F191-I191</f>
        <v>0</v>
      </c>
      <c r="M191" s="90">
        <f t="shared" ref="M191" si="180">D191+G191-J191</f>
        <v>10</v>
      </c>
      <c r="N191" s="90">
        <f t="shared" ref="N191" si="181">E191+H191-K191</f>
        <v>10</v>
      </c>
    </row>
    <row r="192" spans="1:15" s="26" customFormat="1" x14ac:dyDescent="0.25">
      <c r="B192" s="4" t="s">
        <v>923</v>
      </c>
      <c r="C192" s="4"/>
      <c r="D192" s="4">
        <v>1</v>
      </c>
      <c r="E192" s="90">
        <f t="shared" si="176"/>
        <v>1</v>
      </c>
      <c r="F192" s="4"/>
      <c r="G192" s="4">
        <v>9</v>
      </c>
      <c r="H192" s="90">
        <f t="shared" si="177"/>
        <v>9</v>
      </c>
      <c r="I192" s="4"/>
      <c r="J192" s="4"/>
      <c r="K192" s="90">
        <f t="shared" ref="K192" si="182">I192+J192</f>
        <v>0</v>
      </c>
      <c r="L192" s="90">
        <f t="shared" ref="L192" si="183">C192+F192-I192</f>
        <v>0</v>
      </c>
      <c r="M192" s="90">
        <f t="shared" ref="M192" si="184">D192+G192-J192</f>
        <v>10</v>
      </c>
      <c r="N192" s="90">
        <f t="shared" ref="N192" si="185">E192+H192-K192</f>
        <v>10</v>
      </c>
    </row>
    <row r="193" spans="1:15" x14ac:dyDescent="0.25">
      <c r="A193" s="26"/>
      <c r="B193" s="4" t="s">
        <v>523</v>
      </c>
      <c r="C193" s="4">
        <v>1</v>
      </c>
      <c r="D193" s="4">
        <v>16</v>
      </c>
      <c r="E193" s="90">
        <f t="shared" si="107"/>
        <v>17</v>
      </c>
      <c r="F193" s="4"/>
      <c r="G193" s="4"/>
      <c r="H193" s="90">
        <f t="shared" si="108"/>
        <v>0</v>
      </c>
      <c r="I193" s="4"/>
      <c r="J193" s="4">
        <f>1+1+2+1+1+1+1+2+1+1+1+1+1+1</f>
        <v>16</v>
      </c>
      <c r="K193" s="90">
        <f t="shared" si="123"/>
        <v>16</v>
      </c>
      <c r="L193" s="90">
        <f t="shared" si="141"/>
        <v>1</v>
      </c>
      <c r="M193" s="90">
        <f t="shared" si="169"/>
        <v>0</v>
      </c>
      <c r="N193" s="90">
        <f t="shared" si="110"/>
        <v>1</v>
      </c>
      <c r="O193" s="26"/>
    </row>
    <row r="194" spans="1:15" s="26" customFormat="1" x14ac:dyDescent="0.25">
      <c r="B194" s="4" t="s">
        <v>644</v>
      </c>
      <c r="C194" s="4">
        <v>1</v>
      </c>
      <c r="D194" s="4">
        <v>5</v>
      </c>
      <c r="E194" s="90">
        <f t="shared" si="107"/>
        <v>6</v>
      </c>
      <c r="F194" s="4"/>
      <c r="G194" s="4"/>
      <c r="H194" s="90">
        <f t="shared" si="108"/>
        <v>0</v>
      </c>
      <c r="I194" s="4"/>
      <c r="J194" s="4"/>
      <c r="K194" s="90">
        <f t="shared" si="123"/>
        <v>0</v>
      </c>
      <c r="L194" s="90">
        <f t="shared" ref="L194" si="186">C194+F194-I194</f>
        <v>1</v>
      </c>
      <c r="M194" s="90">
        <f t="shared" si="169"/>
        <v>5</v>
      </c>
      <c r="N194" s="90">
        <f t="shared" ref="N194" si="187">E194+H194-K194</f>
        <v>6</v>
      </c>
    </row>
    <row r="195" spans="1:15" s="26" customFormat="1" x14ac:dyDescent="0.25">
      <c r="B195" s="4" t="s">
        <v>646</v>
      </c>
      <c r="C195" s="4"/>
      <c r="D195" s="4">
        <v>1</v>
      </c>
      <c r="E195" s="90">
        <f t="shared" si="107"/>
        <v>1</v>
      </c>
      <c r="F195" s="4"/>
      <c r="G195" s="4"/>
      <c r="H195" s="90">
        <f t="shared" si="108"/>
        <v>0</v>
      </c>
      <c r="I195" s="4"/>
      <c r="J195" s="4"/>
      <c r="K195" s="90">
        <f t="shared" si="123"/>
        <v>0</v>
      </c>
      <c r="L195" s="90">
        <f t="shared" ref="L195" si="188">C195+F195-I195</f>
        <v>0</v>
      </c>
      <c r="M195" s="90">
        <f t="shared" si="169"/>
        <v>1</v>
      </c>
      <c r="N195" s="90">
        <f t="shared" ref="N195" si="189">E195+H195-K195</f>
        <v>1</v>
      </c>
    </row>
    <row r="196" spans="1:15" ht="18.75" x14ac:dyDescent="0.3">
      <c r="A196" s="26"/>
      <c r="B196" s="157" t="s">
        <v>309</v>
      </c>
      <c r="C196" s="4"/>
      <c r="D196" s="4"/>
      <c r="E196" s="90">
        <f t="shared" si="107"/>
        <v>0</v>
      </c>
      <c r="F196" s="4"/>
      <c r="G196" s="4"/>
      <c r="H196" s="90">
        <f t="shared" si="108"/>
        <v>0</v>
      </c>
      <c r="I196" s="4"/>
      <c r="J196" s="4"/>
      <c r="K196" s="90">
        <f t="shared" ref="K196:K218" si="190">I196+J196</f>
        <v>0</v>
      </c>
      <c r="L196" s="90">
        <f t="shared" si="141"/>
        <v>0</v>
      </c>
      <c r="M196" s="90">
        <f t="shared" si="169"/>
        <v>0</v>
      </c>
      <c r="N196" s="90">
        <f t="shared" si="110"/>
        <v>0</v>
      </c>
      <c r="O196" s="26"/>
    </row>
    <row r="197" spans="1:15" x14ac:dyDescent="0.25">
      <c r="A197" s="26"/>
      <c r="B197" s="4" t="s">
        <v>656</v>
      </c>
      <c r="C197" s="4">
        <v>1</v>
      </c>
      <c r="D197" s="4">
        <v>12</v>
      </c>
      <c r="E197" s="90">
        <f t="shared" si="107"/>
        <v>13</v>
      </c>
      <c r="F197" s="4"/>
      <c r="G197" s="4"/>
      <c r="H197" s="90">
        <f t="shared" si="108"/>
        <v>0</v>
      </c>
      <c r="I197" s="4"/>
      <c r="J197" s="4"/>
      <c r="K197" s="90">
        <f t="shared" si="190"/>
        <v>0</v>
      </c>
      <c r="L197" s="90">
        <f t="shared" si="141"/>
        <v>1</v>
      </c>
      <c r="M197" s="90">
        <f t="shared" si="169"/>
        <v>12</v>
      </c>
      <c r="N197" s="90">
        <f t="shared" si="110"/>
        <v>13</v>
      </c>
      <c r="O197" s="26"/>
    </row>
    <row r="198" spans="1:15" s="26" customFormat="1" x14ac:dyDescent="0.25">
      <c r="B198" s="4" t="s">
        <v>321</v>
      </c>
      <c r="C198" s="4">
        <v>1</v>
      </c>
      <c r="D198" s="4">
        <v>19</v>
      </c>
      <c r="E198" s="90">
        <f t="shared" si="107"/>
        <v>20</v>
      </c>
      <c r="F198" s="4"/>
      <c r="G198" s="4"/>
      <c r="H198" s="90">
        <f t="shared" si="108"/>
        <v>0</v>
      </c>
      <c r="I198" s="4"/>
      <c r="J198" s="4">
        <f>3+2+1+2</f>
        <v>8</v>
      </c>
      <c r="K198" s="90">
        <f t="shared" si="190"/>
        <v>8</v>
      </c>
      <c r="L198" s="90">
        <f t="shared" si="141"/>
        <v>1</v>
      </c>
      <c r="M198" s="90">
        <f t="shared" si="169"/>
        <v>11</v>
      </c>
      <c r="N198" s="90">
        <f t="shared" si="110"/>
        <v>12</v>
      </c>
    </row>
    <row r="199" spans="1:15" s="26" customFormat="1" x14ac:dyDescent="0.25">
      <c r="B199" s="4" t="s">
        <v>657</v>
      </c>
      <c r="C199" s="4">
        <v>1</v>
      </c>
      <c r="D199" s="4">
        <v>60</v>
      </c>
      <c r="E199" s="90">
        <f t="shared" ref="E199" si="191">C199+D199</f>
        <v>61</v>
      </c>
      <c r="F199" s="4"/>
      <c r="G199" s="4"/>
      <c r="H199" s="90">
        <f t="shared" ref="H199" si="192">F199+G199</f>
        <v>0</v>
      </c>
      <c r="I199" s="4"/>
      <c r="J199" s="4">
        <f>1+1+2+2+3+1+4+2+3+2+12+1</f>
        <v>34</v>
      </c>
      <c r="K199" s="90">
        <f t="shared" si="190"/>
        <v>34</v>
      </c>
      <c r="L199" s="90">
        <f t="shared" si="141"/>
        <v>1</v>
      </c>
      <c r="M199" s="90">
        <f t="shared" si="169"/>
        <v>26</v>
      </c>
      <c r="N199" s="90">
        <f t="shared" ref="N199" si="193">E199+H199-K199</f>
        <v>27</v>
      </c>
    </row>
    <row r="200" spans="1:15" s="26" customFormat="1" x14ac:dyDescent="0.25">
      <c r="B200" s="4" t="s">
        <v>331</v>
      </c>
      <c r="C200" s="4"/>
      <c r="D200" s="4"/>
      <c r="E200" s="90">
        <f t="shared" ref="E200" si="194">C200+D200</f>
        <v>0</v>
      </c>
      <c r="F200" s="4"/>
      <c r="G200" s="4"/>
      <c r="H200" s="90">
        <f t="shared" ref="H200" si="195">F200+G200</f>
        <v>0</v>
      </c>
      <c r="I200" s="4"/>
      <c r="J200" s="4"/>
      <c r="K200" s="90">
        <f t="shared" si="190"/>
        <v>0</v>
      </c>
      <c r="L200" s="90">
        <f t="shared" si="141"/>
        <v>0</v>
      </c>
      <c r="M200" s="90">
        <f t="shared" si="169"/>
        <v>0</v>
      </c>
      <c r="N200" s="90">
        <f t="shared" ref="N200" si="196">E200+H200-K200</f>
        <v>0</v>
      </c>
    </row>
    <row r="201" spans="1:15" s="26" customFormat="1" x14ac:dyDescent="0.25">
      <c r="B201" s="4" t="s">
        <v>332</v>
      </c>
      <c r="C201" s="4"/>
      <c r="D201" s="4"/>
      <c r="E201" s="90">
        <f t="shared" ref="E201" si="197">C201+D201</f>
        <v>0</v>
      </c>
      <c r="F201" s="4"/>
      <c r="G201" s="4"/>
      <c r="H201" s="90">
        <f t="shared" ref="H201" si="198">F201+G201</f>
        <v>0</v>
      </c>
      <c r="I201" s="4"/>
      <c r="J201" s="4"/>
      <c r="K201" s="90">
        <f t="shared" si="190"/>
        <v>0</v>
      </c>
      <c r="L201" s="90">
        <f t="shared" si="141"/>
        <v>0</v>
      </c>
      <c r="M201" s="90">
        <f t="shared" si="169"/>
        <v>0</v>
      </c>
      <c r="N201" s="90">
        <f t="shared" ref="N201" si="199">E201+H201-K201</f>
        <v>0</v>
      </c>
    </row>
    <row r="202" spans="1:15" s="26" customFormat="1" x14ac:dyDescent="0.25">
      <c r="B202" s="4" t="s">
        <v>322</v>
      </c>
      <c r="C202" s="4"/>
      <c r="D202" s="4"/>
      <c r="E202" s="90">
        <f t="shared" si="107"/>
        <v>0</v>
      </c>
      <c r="F202" s="4"/>
      <c r="G202" s="4"/>
      <c r="H202" s="90">
        <f t="shared" si="108"/>
        <v>0</v>
      </c>
      <c r="I202" s="4"/>
      <c r="J202" s="4"/>
      <c r="K202" s="90">
        <f t="shared" si="190"/>
        <v>0</v>
      </c>
      <c r="L202" s="90">
        <f t="shared" si="141"/>
        <v>0</v>
      </c>
      <c r="M202" s="90">
        <f t="shared" si="169"/>
        <v>0</v>
      </c>
      <c r="N202" s="90">
        <f t="shared" si="110"/>
        <v>0</v>
      </c>
    </row>
    <row r="203" spans="1:15" s="26" customFormat="1" x14ac:dyDescent="0.25">
      <c r="B203" s="4" t="s">
        <v>323</v>
      </c>
      <c r="C203" s="4"/>
      <c r="D203" s="4"/>
      <c r="E203" s="90">
        <f t="shared" si="107"/>
        <v>0</v>
      </c>
      <c r="F203" s="4"/>
      <c r="G203" s="4"/>
      <c r="H203" s="90">
        <f t="shared" si="108"/>
        <v>0</v>
      </c>
      <c r="I203" s="4"/>
      <c r="J203" s="4"/>
      <c r="K203" s="90">
        <f t="shared" si="190"/>
        <v>0</v>
      </c>
      <c r="L203" s="90">
        <f t="shared" si="141"/>
        <v>0</v>
      </c>
      <c r="M203" s="90">
        <f t="shared" si="169"/>
        <v>0</v>
      </c>
      <c r="N203" s="90">
        <f t="shared" si="110"/>
        <v>0</v>
      </c>
    </row>
    <row r="204" spans="1:15" s="26" customFormat="1" x14ac:dyDescent="0.25">
      <c r="B204" s="4" t="s">
        <v>349</v>
      </c>
      <c r="C204" s="4"/>
      <c r="D204" s="4"/>
      <c r="E204" s="90">
        <f t="shared" si="107"/>
        <v>0</v>
      </c>
      <c r="F204" s="4"/>
      <c r="G204" s="4"/>
      <c r="H204" s="90">
        <f t="shared" si="108"/>
        <v>0</v>
      </c>
      <c r="I204" s="4"/>
      <c r="J204" s="4"/>
      <c r="K204" s="90">
        <f t="shared" si="190"/>
        <v>0</v>
      </c>
      <c r="L204" s="90">
        <f t="shared" si="141"/>
        <v>0</v>
      </c>
      <c r="M204" s="90">
        <f t="shared" si="169"/>
        <v>0</v>
      </c>
      <c r="N204" s="90">
        <f t="shared" si="110"/>
        <v>0</v>
      </c>
    </row>
    <row r="205" spans="1:15" ht="15.75" customHeight="1" x14ac:dyDescent="0.25">
      <c r="A205" s="26"/>
      <c r="B205" s="4" t="s">
        <v>310</v>
      </c>
      <c r="C205" s="4"/>
      <c r="D205" s="4"/>
      <c r="E205" s="90">
        <f t="shared" si="107"/>
        <v>0</v>
      </c>
      <c r="F205" s="4"/>
      <c r="G205" s="4"/>
      <c r="H205" s="90">
        <f t="shared" si="108"/>
        <v>0</v>
      </c>
      <c r="I205" s="4"/>
      <c r="J205" s="4"/>
      <c r="K205" s="90">
        <f t="shared" si="190"/>
        <v>0</v>
      </c>
      <c r="L205" s="90">
        <f t="shared" si="141"/>
        <v>0</v>
      </c>
      <c r="M205" s="90">
        <f t="shared" si="169"/>
        <v>0</v>
      </c>
      <c r="N205" s="90">
        <f t="shared" si="110"/>
        <v>0</v>
      </c>
      <c r="O205" s="26"/>
    </row>
    <row r="206" spans="1:15" ht="18.75" x14ac:dyDescent="0.25">
      <c r="A206" s="26"/>
      <c r="B206" s="92" t="s">
        <v>311</v>
      </c>
      <c r="C206" s="4"/>
      <c r="D206" s="4"/>
      <c r="E206" s="90">
        <f t="shared" si="107"/>
        <v>0</v>
      </c>
      <c r="F206" s="4"/>
      <c r="G206" s="4"/>
      <c r="H206" s="90">
        <f t="shared" si="108"/>
        <v>0</v>
      </c>
      <c r="I206" s="4"/>
      <c r="J206" s="4"/>
      <c r="K206" s="90">
        <f t="shared" si="190"/>
        <v>0</v>
      </c>
      <c r="L206" s="90">
        <f t="shared" si="141"/>
        <v>0</v>
      </c>
      <c r="M206" s="90">
        <f t="shared" ref="M206:M218" si="200">D206+G206-J206</f>
        <v>0</v>
      </c>
      <c r="N206" s="90">
        <f t="shared" si="110"/>
        <v>0</v>
      </c>
      <c r="O206" s="26"/>
    </row>
    <row r="207" spans="1:15" x14ac:dyDescent="0.25">
      <c r="A207" s="26"/>
      <c r="B207" s="4" t="s">
        <v>312</v>
      </c>
      <c r="C207" s="4">
        <v>1</v>
      </c>
      <c r="D207" s="4">
        <v>14</v>
      </c>
      <c r="E207" s="90">
        <f t="shared" si="107"/>
        <v>15</v>
      </c>
      <c r="F207" s="4"/>
      <c r="G207" s="4"/>
      <c r="H207" s="90">
        <f t="shared" si="108"/>
        <v>0</v>
      </c>
      <c r="I207" s="4"/>
      <c r="J207" s="4">
        <f>4+1</f>
        <v>5</v>
      </c>
      <c r="K207" s="90">
        <f t="shared" si="190"/>
        <v>5</v>
      </c>
      <c r="L207" s="90">
        <f t="shared" si="141"/>
        <v>1</v>
      </c>
      <c r="M207" s="90">
        <f t="shared" si="200"/>
        <v>9</v>
      </c>
      <c r="N207" s="90">
        <f t="shared" si="110"/>
        <v>10</v>
      </c>
      <c r="O207" s="26"/>
    </row>
    <row r="208" spans="1:15" x14ac:dyDescent="0.25">
      <c r="A208" s="26"/>
      <c r="B208" s="4" t="s">
        <v>313</v>
      </c>
      <c r="C208" s="4">
        <v>1</v>
      </c>
      <c r="D208" s="4">
        <v>9</v>
      </c>
      <c r="E208" s="90">
        <f t="shared" si="107"/>
        <v>10</v>
      </c>
      <c r="F208" s="4"/>
      <c r="G208" s="4"/>
      <c r="H208" s="90">
        <f t="shared" si="108"/>
        <v>0</v>
      </c>
      <c r="I208" s="4"/>
      <c r="J208" s="4"/>
      <c r="K208" s="90">
        <f t="shared" si="190"/>
        <v>0</v>
      </c>
      <c r="L208" s="90">
        <f t="shared" si="141"/>
        <v>1</v>
      </c>
      <c r="M208" s="90">
        <f t="shared" si="200"/>
        <v>9</v>
      </c>
      <c r="N208" s="90">
        <f t="shared" si="110"/>
        <v>10</v>
      </c>
      <c r="O208" s="26"/>
    </row>
    <row r="209" spans="1:15" x14ac:dyDescent="0.25">
      <c r="A209" s="26"/>
      <c r="B209" s="4" t="s">
        <v>642</v>
      </c>
      <c r="C209" s="4">
        <v>1</v>
      </c>
      <c r="D209" s="4">
        <v>22</v>
      </c>
      <c r="E209" s="90">
        <f t="shared" si="107"/>
        <v>23</v>
      </c>
      <c r="F209" s="4"/>
      <c r="G209" s="4"/>
      <c r="H209" s="90">
        <f t="shared" si="108"/>
        <v>0</v>
      </c>
      <c r="I209" s="4"/>
      <c r="J209" s="4"/>
      <c r="K209" s="90">
        <f t="shared" si="190"/>
        <v>0</v>
      </c>
      <c r="L209" s="90">
        <f t="shared" si="141"/>
        <v>1</v>
      </c>
      <c r="M209" s="90">
        <f t="shared" si="200"/>
        <v>22</v>
      </c>
      <c r="N209" s="90">
        <f t="shared" si="110"/>
        <v>23</v>
      </c>
      <c r="O209" s="26"/>
    </row>
    <row r="210" spans="1:15" s="26" customFormat="1" x14ac:dyDescent="0.25">
      <c r="B210" s="4" t="s">
        <v>640</v>
      </c>
      <c r="C210" s="4">
        <v>1</v>
      </c>
      <c r="D210" s="4">
        <v>24</v>
      </c>
      <c r="E210" s="90">
        <f t="shared" si="107"/>
        <v>25</v>
      </c>
      <c r="F210" s="4"/>
      <c r="G210" s="4"/>
      <c r="H210" s="90"/>
      <c r="I210" s="4"/>
      <c r="J210" s="4"/>
      <c r="K210" s="90">
        <f t="shared" si="190"/>
        <v>0</v>
      </c>
      <c r="L210" s="90">
        <f t="shared" si="141"/>
        <v>1</v>
      </c>
      <c r="M210" s="90">
        <f t="shared" si="200"/>
        <v>24</v>
      </c>
      <c r="N210" s="90">
        <f t="shared" si="110"/>
        <v>25</v>
      </c>
    </row>
    <row r="211" spans="1:15" x14ac:dyDescent="0.25">
      <c r="A211" s="26"/>
      <c r="B211" s="4" t="s">
        <v>314</v>
      </c>
      <c r="C211" s="4">
        <v>1</v>
      </c>
      <c r="D211" s="4">
        <v>6</v>
      </c>
      <c r="E211" s="90">
        <f t="shared" si="107"/>
        <v>7</v>
      </c>
      <c r="F211" s="4"/>
      <c r="G211" s="4"/>
      <c r="H211" s="90">
        <f t="shared" si="108"/>
        <v>0</v>
      </c>
      <c r="I211" s="4"/>
      <c r="J211" s="4"/>
      <c r="K211" s="90">
        <f t="shared" si="190"/>
        <v>0</v>
      </c>
      <c r="L211" s="90">
        <f t="shared" si="141"/>
        <v>1</v>
      </c>
      <c r="M211" s="90">
        <f t="shared" si="200"/>
        <v>6</v>
      </c>
      <c r="N211" s="90">
        <f t="shared" si="110"/>
        <v>7</v>
      </c>
      <c r="O211" s="26"/>
    </row>
    <row r="212" spans="1:15" ht="18.75" x14ac:dyDescent="0.3">
      <c r="A212" s="26"/>
      <c r="B212" s="157" t="s">
        <v>353</v>
      </c>
      <c r="C212" s="4"/>
      <c r="D212" s="4"/>
      <c r="E212" s="90">
        <f t="shared" si="107"/>
        <v>0</v>
      </c>
      <c r="F212" s="4"/>
      <c r="G212" s="4"/>
      <c r="H212" s="90">
        <f t="shared" si="108"/>
        <v>0</v>
      </c>
      <c r="I212" s="4"/>
      <c r="J212" s="4"/>
      <c r="K212" s="90">
        <f t="shared" si="190"/>
        <v>0</v>
      </c>
      <c r="L212" s="90">
        <f t="shared" si="141"/>
        <v>0</v>
      </c>
      <c r="M212" s="90">
        <f t="shared" si="200"/>
        <v>0</v>
      </c>
      <c r="N212" s="90">
        <f t="shared" si="110"/>
        <v>0</v>
      </c>
      <c r="O212" s="26"/>
    </row>
    <row r="213" spans="1:15" x14ac:dyDescent="0.25">
      <c r="A213" s="26"/>
      <c r="B213" s="4" t="s">
        <v>353</v>
      </c>
      <c r="C213" s="4">
        <v>2</v>
      </c>
      <c r="D213" s="4">
        <f>45+54</f>
        <v>99</v>
      </c>
      <c r="E213" s="90">
        <f t="shared" si="107"/>
        <v>101</v>
      </c>
      <c r="F213" s="4"/>
      <c r="G213" s="4"/>
      <c r="H213" s="90">
        <f t="shared" si="108"/>
        <v>0</v>
      </c>
      <c r="I213" s="4"/>
      <c r="J213" s="4">
        <f>1+1+1+2+2</f>
        <v>7</v>
      </c>
      <c r="K213" s="90">
        <f t="shared" si="190"/>
        <v>7</v>
      </c>
      <c r="L213" s="90">
        <f t="shared" si="141"/>
        <v>2</v>
      </c>
      <c r="M213" s="90">
        <f t="shared" si="200"/>
        <v>92</v>
      </c>
      <c r="N213" s="90">
        <f t="shared" si="110"/>
        <v>94</v>
      </c>
      <c r="O213" s="26"/>
    </row>
    <row r="214" spans="1:15" x14ac:dyDescent="0.25">
      <c r="A214" s="26"/>
      <c r="B214" s="96" t="s">
        <v>645</v>
      </c>
      <c r="C214" s="4"/>
      <c r="D214" s="4">
        <v>6</v>
      </c>
      <c r="E214" s="90">
        <f t="shared" si="107"/>
        <v>6</v>
      </c>
      <c r="F214" s="4"/>
      <c r="G214" s="4"/>
      <c r="H214" s="90">
        <f t="shared" si="108"/>
        <v>0</v>
      </c>
      <c r="I214" s="4"/>
      <c r="J214" s="4"/>
      <c r="K214" s="90">
        <f t="shared" si="190"/>
        <v>0</v>
      </c>
      <c r="L214" s="90">
        <f t="shared" ref="L214:L218" si="201">C214+F214-I214</f>
        <v>0</v>
      </c>
      <c r="M214" s="90">
        <f t="shared" si="200"/>
        <v>6</v>
      </c>
      <c r="N214" s="90">
        <f t="shared" ref="N214:N218" si="202">E214+H214-K214</f>
        <v>6</v>
      </c>
      <c r="O214" s="26"/>
    </row>
    <row r="215" spans="1:15" x14ac:dyDescent="0.25">
      <c r="A215" s="26"/>
      <c r="B215" s="96" t="s">
        <v>654</v>
      </c>
      <c r="C215" s="4"/>
      <c r="D215" s="4">
        <v>10</v>
      </c>
      <c r="E215" s="90">
        <f t="shared" si="107"/>
        <v>10</v>
      </c>
      <c r="F215" s="4"/>
      <c r="G215" s="4"/>
      <c r="H215" s="90">
        <f t="shared" si="108"/>
        <v>0</v>
      </c>
      <c r="I215" s="4"/>
      <c r="J215" s="4">
        <f>10</f>
        <v>10</v>
      </c>
      <c r="K215" s="90">
        <f t="shared" si="190"/>
        <v>10</v>
      </c>
      <c r="L215" s="90">
        <f t="shared" si="201"/>
        <v>0</v>
      </c>
      <c r="M215" s="90">
        <f t="shared" si="200"/>
        <v>0</v>
      </c>
      <c r="N215" s="90">
        <f t="shared" si="202"/>
        <v>0</v>
      </c>
      <c r="O215" s="26"/>
    </row>
    <row r="216" spans="1:15" x14ac:dyDescent="0.25">
      <c r="A216" s="26"/>
      <c r="B216" s="96" t="s">
        <v>655</v>
      </c>
      <c r="C216" s="4"/>
      <c r="D216" s="4">
        <v>10</v>
      </c>
      <c r="E216" s="90">
        <f t="shared" si="107"/>
        <v>10</v>
      </c>
      <c r="F216" s="4"/>
      <c r="G216" s="4"/>
      <c r="H216" s="90">
        <f t="shared" si="108"/>
        <v>0</v>
      </c>
      <c r="I216" s="4"/>
      <c r="J216" s="4">
        <f>10</f>
        <v>10</v>
      </c>
      <c r="K216" s="90">
        <f t="shared" si="190"/>
        <v>10</v>
      </c>
      <c r="L216" s="90">
        <f t="shared" si="201"/>
        <v>0</v>
      </c>
      <c r="M216" s="90">
        <f t="shared" si="200"/>
        <v>0</v>
      </c>
      <c r="N216" s="90">
        <f t="shared" si="202"/>
        <v>0</v>
      </c>
      <c r="O216" s="26"/>
    </row>
    <row r="217" spans="1:15" x14ac:dyDescent="0.25">
      <c r="A217" s="26"/>
      <c r="B217" s="4" t="s">
        <v>692</v>
      </c>
      <c r="C217" s="4">
        <v>1</v>
      </c>
      <c r="D217" s="4">
        <v>19</v>
      </c>
      <c r="E217" s="90">
        <f t="shared" si="107"/>
        <v>20</v>
      </c>
      <c r="F217" s="4"/>
      <c r="G217" s="4"/>
      <c r="H217" s="90">
        <f t="shared" si="108"/>
        <v>0</v>
      </c>
      <c r="I217" s="4"/>
      <c r="J217" s="4">
        <f>1</f>
        <v>1</v>
      </c>
      <c r="K217" s="90">
        <f t="shared" si="190"/>
        <v>1</v>
      </c>
      <c r="L217" s="90">
        <f t="shared" si="201"/>
        <v>1</v>
      </c>
      <c r="M217" s="90">
        <f t="shared" si="200"/>
        <v>18</v>
      </c>
      <c r="N217" s="90">
        <f t="shared" si="202"/>
        <v>19</v>
      </c>
      <c r="O217" s="26"/>
    </row>
    <row r="218" spans="1:15" x14ac:dyDescent="0.25">
      <c r="A218" s="26"/>
      <c r="B218" s="4" t="s">
        <v>693</v>
      </c>
      <c r="C218" s="4"/>
      <c r="D218" s="4">
        <v>30</v>
      </c>
      <c r="E218" s="90">
        <f t="shared" ref="E218:E225" si="203">C218+D218</f>
        <v>30</v>
      </c>
      <c r="F218" s="4"/>
      <c r="G218" s="4"/>
      <c r="H218" s="90">
        <f t="shared" ref="H218:H225" si="204">F218+G218</f>
        <v>0</v>
      </c>
      <c r="I218" s="4"/>
      <c r="J218" s="4">
        <f>1+1+1</f>
        <v>3</v>
      </c>
      <c r="K218" s="90">
        <f t="shared" si="190"/>
        <v>3</v>
      </c>
      <c r="L218" s="90">
        <f t="shared" si="201"/>
        <v>0</v>
      </c>
      <c r="M218" s="90">
        <f t="shared" si="200"/>
        <v>27</v>
      </c>
      <c r="N218" s="90">
        <f t="shared" si="202"/>
        <v>27</v>
      </c>
      <c r="O218" s="26"/>
    </row>
    <row r="219" spans="1:15" x14ac:dyDescent="0.25">
      <c r="A219" s="26"/>
      <c r="B219" s="4" t="s">
        <v>694</v>
      </c>
      <c r="C219" s="4">
        <v>1</v>
      </c>
      <c r="D219" s="4">
        <v>5</v>
      </c>
      <c r="E219" s="90">
        <f t="shared" si="203"/>
        <v>6</v>
      </c>
      <c r="F219" s="4"/>
      <c r="G219" s="4"/>
      <c r="H219" s="90">
        <f t="shared" si="204"/>
        <v>0</v>
      </c>
      <c r="I219" s="4"/>
      <c r="J219" s="4"/>
      <c r="K219" s="90">
        <f t="shared" ref="K219:K225" si="205">I219+J219</f>
        <v>0</v>
      </c>
      <c r="L219" s="90">
        <f t="shared" ref="L219:L225" si="206">C219+F219-I219</f>
        <v>1</v>
      </c>
      <c r="M219" s="90">
        <f t="shared" ref="M219:M225" si="207">D219+G219-J219</f>
        <v>5</v>
      </c>
      <c r="N219" s="90">
        <f t="shared" ref="N219:N225" si="208">E219+H219-K219</f>
        <v>6</v>
      </c>
      <c r="O219" s="26"/>
    </row>
    <row r="220" spans="1:15" ht="15.75" x14ac:dyDescent="0.25">
      <c r="A220" s="26"/>
      <c r="B220" s="89" t="s">
        <v>753</v>
      </c>
      <c r="C220" s="4"/>
      <c r="D220" s="4"/>
      <c r="E220" s="90">
        <f t="shared" si="203"/>
        <v>0</v>
      </c>
      <c r="F220" s="4"/>
      <c r="G220" s="4"/>
      <c r="H220" s="90">
        <f t="shared" si="204"/>
        <v>0</v>
      </c>
      <c r="I220" s="4"/>
      <c r="J220" s="4"/>
      <c r="K220" s="90">
        <f t="shared" si="205"/>
        <v>0</v>
      </c>
      <c r="L220" s="90">
        <f t="shared" si="206"/>
        <v>0</v>
      </c>
      <c r="M220" s="90">
        <f t="shared" si="207"/>
        <v>0</v>
      </c>
      <c r="N220" s="90">
        <f t="shared" si="208"/>
        <v>0</v>
      </c>
      <c r="O220" s="26"/>
    </row>
    <row r="221" spans="1:15" x14ac:dyDescent="0.25">
      <c r="A221" s="26"/>
      <c r="B221" s="4" t="s">
        <v>754</v>
      </c>
      <c r="C221" s="4"/>
      <c r="D221" s="4">
        <v>20</v>
      </c>
      <c r="E221" s="90">
        <f t="shared" si="203"/>
        <v>20</v>
      </c>
      <c r="F221" s="4"/>
      <c r="G221" s="4"/>
      <c r="H221" s="90">
        <f t="shared" si="204"/>
        <v>0</v>
      </c>
      <c r="I221" s="4"/>
      <c r="J221" s="4">
        <f>1+1+1+2</f>
        <v>5</v>
      </c>
      <c r="K221" s="90">
        <f>I221+J221</f>
        <v>5</v>
      </c>
      <c r="L221" s="90">
        <f t="shared" si="206"/>
        <v>0</v>
      </c>
      <c r="M221" s="90">
        <f t="shared" si="207"/>
        <v>15</v>
      </c>
      <c r="N221" s="90">
        <f t="shared" si="208"/>
        <v>15</v>
      </c>
      <c r="O221" s="26"/>
    </row>
    <row r="222" spans="1:15" x14ac:dyDescent="0.25">
      <c r="A222" s="26"/>
      <c r="B222" s="4" t="s">
        <v>755</v>
      </c>
      <c r="C222" s="4"/>
      <c r="D222" s="4">
        <v>9</v>
      </c>
      <c r="E222" s="90">
        <f t="shared" si="203"/>
        <v>9</v>
      </c>
      <c r="F222" s="4"/>
      <c r="G222" s="4"/>
      <c r="H222" s="90">
        <f t="shared" si="204"/>
        <v>0</v>
      </c>
      <c r="I222" s="4"/>
      <c r="J222" s="4">
        <f>2</f>
        <v>2</v>
      </c>
      <c r="K222" s="90">
        <f t="shared" si="205"/>
        <v>2</v>
      </c>
      <c r="L222" s="90">
        <f t="shared" si="206"/>
        <v>0</v>
      </c>
      <c r="M222" s="90">
        <f t="shared" si="207"/>
        <v>7</v>
      </c>
      <c r="N222" s="90">
        <f t="shared" si="208"/>
        <v>7</v>
      </c>
      <c r="O222" s="26"/>
    </row>
    <row r="223" spans="1:15" x14ac:dyDescent="0.25">
      <c r="A223" s="26"/>
      <c r="B223" s="4" t="s">
        <v>756</v>
      </c>
      <c r="C223" s="4"/>
      <c r="D223" s="4">
        <v>6</v>
      </c>
      <c r="E223" s="90">
        <f t="shared" si="203"/>
        <v>6</v>
      </c>
      <c r="F223" s="4"/>
      <c r="G223" s="4"/>
      <c r="H223" s="90">
        <f t="shared" si="204"/>
        <v>0</v>
      </c>
      <c r="I223" s="4"/>
      <c r="J223" s="4">
        <f>2+1</f>
        <v>3</v>
      </c>
      <c r="K223" s="90">
        <f t="shared" si="205"/>
        <v>3</v>
      </c>
      <c r="L223" s="90">
        <f t="shared" si="206"/>
        <v>0</v>
      </c>
      <c r="M223" s="90">
        <f t="shared" si="207"/>
        <v>3</v>
      </c>
      <c r="N223" s="90">
        <f t="shared" si="208"/>
        <v>3</v>
      </c>
      <c r="O223" s="26"/>
    </row>
    <row r="224" spans="1:15" x14ac:dyDescent="0.25">
      <c r="A224" s="26"/>
      <c r="B224" s="4" t="s">
        <v>757</v>
      </c>
      <c r="C224" s="4">
        <v>1</v>
      </c>
      <c r="D224" s="4">
        <v>2</v>
      </c>
      <c r="E224" s="90">
        <f t="shared" si="203"/>
        <v>3</v>
      </c>
      <c r="F224" s="4"/>
      <c r="G224" s="4"/>
      <c r="H224" s="90">
        <f t="shared" si="204"/>
        <v>0</v>
      </c>
      <c r="I224" s="4"/>
      <c r="J224" s="4"/>
      <c r="K224" s="90">
        <f t="shared" si="205"/>
        <v>0</v>
      </c>
      <c r="L224" s="90">
        <f t="shared" si="206"/>
        <v>1</v>
      </c>
      <c r="M224" s="90">
        <f t="shared" si="207"/>
        <v>2</v>
      </c>
      <c r="N224" s="90">
        <f t="shared" si="208"/>
        <v>3</v>
      </c>
      <c r="O224" s="26"/>
    </row>
    <row r="225" spans="1:15" ht="15.75" thickBot="1" x14ac:dyDescent="0.3">
      <c r="A225" s="26"/>
      <c r="B225" s="24" t="s">
        <v>758</v>
      </c>
      <c r="C225" s="24">
        <v>1</v>
      </c>
      <c r="D225" s="24">
        <v>9</v>
      </c>
      <c r="E225" s="139">
        <f t="shared" si="203"/>
        <v>10</v>
      </c>
      <c r="F225" s="24"/>
      <c r="G225" s="24"/>
      <c r="H225" s="139">
        <f t="shared" si="204"/>
        <v>0</v>
      </c>
      <c r="I225" s="24"/>
      <c r="J225" s="24"/>
      <c r="K225" s="139">
        <f t="shared" si="205"/>
        <v>0</v>
      </c>
      <c r="L225" s="139">
        <f t="shared" si="206"/>
        <v>1</v>
      </c>
      <c r="M225" s="139">
        <f t="shared" si="207"/>
        <v>9</v>
      </c>
      <c r="N225" s="139">
        <f t="shared" si="208"/>
        <v>10</v>
      </c>
      <c r="O225" s="26"/>
    </row>
    <row r="226" spans="1:15" s="106" customFormat="1" x14ac:dyDescent="0.25">
      <c r="E226" s="138"/>
      <c r="H226" s="138"/>
      <c r="K226" s="138"/>
      <c r="L226" s="138"/>
      <c r="M226" s="138"/>
      <c r="N226" s="138"/>
    </row>
    <row r="227" spans="1:15" s="106" customFormat="1" x14ac:dyDescent="0.25">
      <c r="E227" s="138"/>
      <c r="H227" s="138"/>
      <c r="K227" s="138"/>
      <c r="L227" s="138"/>
      <c r="M227" s="138"/>
      <c r="N227" s="138"/>
    </row>
    <row r="228" spans="1:15" s="106" customFormat="1" x14ac:dyDescent="0.25">
      <c r="E228" s="138"/>
      <c r="H228" s="138"/>
      <c r="K228" s="138"/>
      <c r="L228" s="138"/>
      <c r="M228" s="138"/>
      <c r="N228" s="138"/>
    </row>
    <row r="229" spans="1:15" s="106" customFormat="1" x14ac:dyDescent="0.25">
      <c r="E229" s="138"/>
      <c r="H229" s="138"/>
      <c r="K229" s="138"/>
      <c r="L229" s="138"/>
      <c r="M229" s="138"/>
      <c r="N229" s="138"/>
    </row>
    <row r="230" spans="1:15" s="106" customFormat="1" x14ac:dyDescent="0.25">
      <c r="E230" s="138"/>
      <c r="H230" s="138"/>
      <c r="K230" s="138"/>
      <c r="L230" s="138"/>
      <c r="M230" s="138"/>
      <c r="N230" s="138"/>
    </row>
  </sheetData>
  <pageMargins left="0.7" right="0.2" top="0.2" bottom="0.2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8" workbookViewId="0">
      <selection activeCell="O38" sqref="O38"/>
    </sheetView>
  </sheetViews>
  <sheetFormatPr defaultRowHeight="15" x14ac:dyDescent="0.25"/>
  <cols>
    <col min="1" max="1" width="32.85546875" bestFit="1" customWidth="1"/>
    <col min="2" max="2" width="4.140625" customWidth="1"/>
    <col min="3" max="3" width="0" hidden="1" customWidth="1"/>
    <col min="4" max="4" width="3.5703125" customWidth="1"/>
    <col min="5" max="5" width="4.140625" customWidth="1"/>
    <col min="6" max="6" width="6.5703125" bestFit="1" customWidth="1"/>
    <col min="7" max="7" width="5.28515625" customWidth="1"/>
    <col min="8" max="8" width="0" hidden="1" customWidth="1"/>
    <col min="9" max="9" width="4.5703125" customWidth="1"/>
    <col min="10" max="10" width="3.85546875" customWidth="1"/>
    <col min="11" max="11" width="6" customWidth="1"/>
    <col min="12" max="12" width="5.42578125" customWidth="1"/>
    <col min="13" max="13" width="0" hidden="1" customWidth="1"/>
    <col min="14" max="14" width="5.5703125" customWidth="1"/>
    <col min="15" max="15" width="4.85546875" customWidth="1"/>
    <col min="16" max="16" width="7.28515625" customWidth="1"/>
    <col min="17" max="17" width="5.5703125" customWidth="1"/>
    <col min="18" max="18" width="0" hidden="1" customWidth="1"/>
    <col min="19" max="19" width="6.140625" customWidth="1"/>
    <col min="20" max="20" width="4.7109375" customWidth="1"/>
    <col min="21" max="21" width="7" customWidth="1"/>
  </cols>
  <sheetData>
    <row r="1" spans="1:21" ht="15.75" x14ac:dyDescent="0.25">
      <c r="A1" s="200" t="s">
        <v>138</v>
      </c>
      <c r="B1" s="184" t="s">
        <v>141</v>
      </c>
      <c r="C1" s="184"/>
      <c r="D1" s="184"/>
      <c r="E1" s="184"/>
      <c r="F1" s="184"/>
      <c r="G1" s="184" t="s">
        <v>143</v>
      </c>
      <c r="H1" s="184"/>
      <c r="I1" s="184"/>
      <c r="J1" s="184"/>
      <c r="K1" s="184"/>
      <c r="L1" s="184" t="s">
        <v>144</v>
      </c>
      <c r="M1" s="184"/>
      <c r="N1" s="184"/>
      <c r="O1" s="184"/>
      <c r="P1" s="184"/>
      <c r="Q1" s="194" t="s">
        <v>146</v>
      </c>
      <c r="R1" s="194"/>
      <c r="S1" s="194"/>
      <c r="T1" s="194"/>
      <c r="U1" s="194"/>
    </row>
    <row r="2" spans="1:21" x14ac:dyDescent="0.25">
      <c r="A2" s="200"/>
      <c r="B2" s="5" t="s">
        <v>345</v>
      </c>
      <c r="C2" s="5" t="s">
        <v>4</v>
      </c>
      <c r="D2" s="5" t="s">
        <v>5</v>
      </c>
      <c r="E2" s="5" t="s">
        <v>6</v>
      </c>
      <c r="F2" s="5" t="s">
        <v>69</v>
      </c>
      <c r="G2" s="51" t="s">
        <v>345</v>
      </c>
      <c r="H2" s="51" t="s">
        <v>4</v>
      </c>
      <c r="I2" s="51" t="s">
        <v>142</v>
      </c>
      <c r="J2" s="51" t="s">
        <v>6</v>
      </c>
      <c r="K2" s="51" t="s">
        <v>69</v>
      </c>
      <c r="L2" s="51" t="s">
        <v>345</v>
      </c>
      <c r="M2" s="51" t="s">
        <v>4</v>
      </c>
      <c r="N2" s="51" t="s">
        <v>142</v>
      </c>
      <c r="O2" s="51" t="s">
        <v>6</v>
      </c>
      <c r="P2" s="51" t="s">
        <v>69</v>
      </c>
      <c r="Q2" s="51" t="s">
        <v>345</v>
      </c>
      <c r="R2" s="51" t="s">
        <v>4</v>
      </c>
      <c r="S2" s="51" t="s">
        <v>142</v>
      </c>
      <c r="T2" s="51" t="s">
        <v>6</v>
      </c>
      <c r="U2" s="51" t="s">
        <v>69</v>
      </c>
    </row>
    <row r="3" spans="1:21" ht="18.75" x14ac:dyDescent="0.3">
      <c r="A3" s="88" t="s">
        <v>245</v>
      </c>
      <c r="B3" s="4"/>
      <c r="C3" s="4"/>
      <c r="D3" s="4"/>
      <c r="E3" s="4"/>
      <c r="F3" s="66">
        <f t="shared" ref="F3:F54" si="0">B3+C3+D3+E3</f>
        <v>0</v>
      </c>
      <c r="G3" s="4"/>
      <c r="H3" s="4"/>
      <c r="I3" s="4"/>
      <c r="J3" s="4"/>
      <c r="K3" s="5">
        <f>G3+H3+I3+J3</f>
        <v>0</v>
      </c>
      <c r="L3" s="4"/>
      <c r="M3" s="4"/>
      <c r="N3" s="4"/>
      <c r="O3" s="4"/>
      <c r="P3" s="5">
        <f>L3+M3+N3+O3</f>
        <v>0</v>
      </c>
      <c r="Q3" s="60">
        <f t="shared" ref="Q3:U3" si="1">B3+G3-L3</f>
        <v>0</v>
      </c>
      <c r="R3" s="4">
        <f t="shared" si="1"/>
        <v>0</v>
      </c>
      <c r="S3" s="4">
        <f t="shared" si="1"/>
        <v>0</v>
      </c>
      <c r="T3" s="4">
        <f t="shared" si="1"/>
        <v>0</v>
      </c>
      <c r="U3" s="66">
        <f t="shared" si="1"/>
        <v>0</v>
      </c>
    </row>
    <row r="4" spans="1:21" x14ac:dyDescent="0.25">
      <c r="A4" s="4" t="s">
        <v>435</v>
      </c>
      <c r="B4" s="4"/>
      <c r="C4" s="4"/>
      <c r="D4" s="4"/>
      <c r="E4" s="4">
        <v>7</v>
      </c>
      <c r="F4" s="66">
        <f t="shared" si="0"/>
        <v>7</v>
      </c>
      <c r="G4" s="4"/>
      <c r="H4" s="4"/>
      <c r="I4" s="4"/>
      <c r="J4" s="4"/>
      <c r="K4" s="5">
        <f t="shared" ref="K4:K54" si="2">G4+H4+I4+J4</f>
        <v>0</v>
      </c>
      <c r="L4" s="4"/>
      <c r="M4" s="4"/>
      <c r="N4" s="4"/>
      <c r="O4" s="4">
        <f>1+1+2</f>
        <v>4</v>
      </c>
      <c r="P4" s="5">
        <f t="shared" ref="P4:P42" si="3">L4+M4+N4+O4</f>
        <v>4</v>
      </c>
      <c r="Q4" s="60">
        <f t="shared" ref="Q4:Q11" si="4">B4+G4-L4</f>
        <v>0</v>
      </c>
      <c r="R4" s="4">
        <f t="shared" ref="R4:R11" si="5">C4+H4-M4</f>
        <v>0</v>
      </c>
      <c r="S4" s="4">
        <f t="shared" ref="S4:S11" si="6">D4+I4-N4</f>
        <v>0</v>
      </c>
      <c r="T4" s="4">
        <f t="shared" ref="T4:T11" si="7">E4+J4-O4</f>
        <v>3</v>
      </c>
      <c r="U4" s="66">
        <f t="shared" ref="U4:U11" si="8">F4+K4-P4</f>
        <v>3</v>
      </c>
    </row>
    <row r="5" spans="1:21" x14ac:dyDescent="0.25">
      <c r="A5" s="4" t="s">
        <v>574</v>
      </c>
      <c r="B5" s="4"/>
      <c r="C5" s="4"/>
      <c r="D5" s="4"/>
      <c r="E5" s="4">
        <v>9</v>
      </c>
      <c r="F5" s="66">
        <f t="shared" si="0"/>
        <v>9</v>
      </c>
      <c r="G5" s="4"/>
      <c r="H5" s="4"/>
      <c r="I5" s="4"/>
      <c r="J5" s="4"/>
      <c r="K5" s="5">
        <f t="shared" si="2"/>
        <v>0</v>
      </c>
      <c r="L5" s="4"/>
      <c r="M5" s="4"/>
      <c r="N5" s="4"/>
      <c r="O5" s="4"/>
      <c r="P5" s="5">
        <f t="shared" si="3"/>
        <v>0</v>
      </c>
      <c r="Q5" s="60">
        <f t="shared" si="4"/>
        <v>0</v>
      </c>
      <c r="R5" s="4">
        <f t="shared" si="5"/>
        <v>0</v>
      </c>
      <c r="S5" s="4">
        <f t="shared" si="6"/>
        <v>0</v>
      </c>
      <c r="T5" s="4">
        <f t="shared" si="7"/>
        <v>9</v>
      </c>
      <c r="U5" s="66">
        <f t="shared" si="8"/>
        <v>9</v>
      </c>
    </row>
    <row r="6" spans="1:21" s="26" customFormat="1" x14ac:dyDescent="0.25">
      <c r="A6" s="4" t="s">
        <v>874</v>
      </c>
      <c r="B6" s="4"/>
      <c r="C6" s="4"/>
      <c r="D6" s="4">
        <v>1</v>
      </c>
      <c r="E6" s="4">
        <v>17</v>
      </c>
      <c r="F6" s="66">
        <f t="shared" si="0"/>
        <v>18</v>
      </c>
      <c r="G6" s="4"/>
      <c r="H6" s="4"/>
      <c r="I6" s="4"/>
      <c r="J6" s="4"/>
      <c r="K6" s="5">
        <f t="shared" si="2"/>
        <v>0</v>
      </c>
      <c r="L6" s="4"/>
      <c r="M6" s="4"/>
      <c r="N6" s="4"/>
      <c r="O6" s="4">
        <f>1+3+1+1+1</f>
        <v>7</v>
      </c>
      <c r="P6" s="5">
        <f t="shared" ref="P6" si="9">L6+M6+N6+O6</f>
        <v>7</v>
      </c>
      <c r="Q6" s="60">
        <f t="shared" ref="Q6" si="10">B6+G6-L6</f>
        <v>0</v>
      </c>
      <c r="R6" s="4">
        <f t="shared" ref="R6" si="11">C6+H6-M6</f>
        <v>0</v>
      </c>
      <c r="S6" s="4">
        <f t="shared" ref="S6" si="12">D6+I6-N6</f>
        <v>1</v>
      </c>
      <c r="T6" s="4">
        <f t="shared" ref="T6" si="13">E6+J6-O6</f>
        <v>10</v>
      </c>
      <c r="U6" s="66">
        <f t="shared" ref="U6" si="14">F6+K6-P6</f>
        <v>11</v>
      </c>
    </row>
    <row r="7" spans="1:21" x14ac:dyDescent="0.25">
      <c r="A7" s="4" t="s">
        <v>437</v>
      </c>
      <c r="B7" s="4"/>
      <c r="C7" s="4"/>
      <c r="D7" s="4"/>
      <c r="E7" s="4">
        <v>1</v>
      </c>
      <c r="F7" s="66">
        <f t="shared" si="0"/>
        <v>1</v>
      </c>
      <c r="G7" s="4"/>
      <c r="H7" s="4"/>
      <c r="I7" s="4"/>
      <c r="J7" s="4"/>
      <c r="K7" s="5">
        <f t="shared" si="2"/>
        <v>0</v>
      </c>
      <c r="L7" s="4"/>
      <c r="M7" s="4"/>
      <c r="N7" s="4"/>
      <c r="O7" s="4"/>
      <c r="P7" s="5">
        <f t="shared" si="3"/>
        <v>0</v>
      </c>
      <c r="Q7" s="60">
        <f t="shared" si="4"/>
        <v>0</v>
      </c>
      <c r="R7" s="4">
        <f t="shared" si="5"/>
        <v>0</v>
      </c>
      <c r="S7" s="4">
        <f t="shared" si="6"/>
        <v>0</v>
      </c>
      <c r="T7" s="4">
        <f t="shared" si="7"/>
        <v>1</v>
      </c>
      <c r="U7" s="66">
        <f t="shared" si="8"/>
        <v>1</v>
      </c>
    </row>
    <row r="8" spans="1:21" x14ac:dyDescent="0.25">
      <c r="A8" s="4" t="s">
        <v>438</v>
      </c>
      <c r="B8" s="4"/>
      <c r="C8" s="4"/>
      <c r="D8" s="4">
        <v>1</v>
      </c>
      <c r="E8" s="4"/>
      <c r="F8" s="66">
        <f t="shared" si="0"/>
        <v>1</v>
      </c>
      <c r="G8" s="4"/>
      <c r="H8" s="4"/>
      <c r="I8" s="4"/>
      <c r="J8" s="4"/>
      <c r="K8" s="5">
        <f t="shared" si="2"/>
        <v>0</v>
      </c>
      <c r="L8" s="4"/>
      <c r="M8" s="4"/>
      <c r="N8" s="4"/>
      <c r="O8" s="4"/>
      <c r="P8" s="5">
        <f t="shared" si="3"/>
        <v>0</v>
      </c>
      <c r="Q8" s="60">
        <f t="shared" si="4"/>
        <v>0</v>
      </c>
      <c r="R8" s="4">
        <f t="shared" si="5"/>
        <v>0</v>
      </c>
      <c r="S8" s="4">
        <f t="shared" si="6"/>
        <v>1</v>
      </c>
      <c r="T8" s="4">
        <f t="shared" si="7"/>
        <v>0</v>
      </c>
      <c r="U8" s="66">
        <f t="shared" si="8"/>
        <v>1</v>
      </c>
    </row>
    <row r="9" spans="1:21" x14ac:dyDescent="0.25">
      <c r="A9" s="4" t="s">
        <v>439</v>
      </c>
      <c r="B9" s="4"/>
      <c r="C9" s="4"/>
      <c r="D9" s="4"/>
      <c r="E9" s="4">
        <v>1</v>
      </c>
      <c r="F9" s="66">
        <f t="shared" si="0"/>
        <v>1</v>
      </c>
      <c r="G9" s="4"/>
      <c r="H9" s="4"/>
      <c r="I9" s="4"/>
      <c r="J9" s="4"/>
      <c r="K9" s="5">
        <f t="shared" si="2"/>
        <v>0</v>
      </c>
      <c r="L9" s="4"/>
      <c r="M9" s="4"/>
      <c r="N9" s="4"/>
      <c r="O9" s="4"/>
      <c r="P9" s="5">
        <f t="shared" si="3"/>
        <v>0</v>
      </c>
      <c r="Q9" s="60">
        <f t="shared" si="4"/>
        <v>0</v>
      </c>
      <c r="R9" s="4">
        <f t="shared" si="5"/>
        <v>0</v>
      </c>
      <c r="S9" s="4">
        <f t="shared" si="6"/>
        <v>0</v>
      </c>
      <c r="T9" s="4">
        <f t="shared" si="7"/>
        <v>1</v>
      </c>
      <c r="U9" s="66">
        <f t="shared" si="8"/>
        <v>1</v>
      </c>
    </row>
    <row r="10" spans="1:21" x14ac:dyDescent="0.25">
      <c r="A10" s="4" t="s">
        <v>302</v>
      </c>
      <c r="B10" s="4"/>
      <c r="C10" s="4"/>
      <c r="D10" s="4"/>
      <c r="E10" s="4">
        <v>4</v>
      </c>
      <c r="F10" s="66">
        <f t="shared" si="0"/>
        <v>4</v>
      </c>
      <c r="G10" s="4"/>
      <c r="H10" s="4"/>
      <c r="I10" s="4"/>
      <c r="J10" s="4"/>
      <c r="K10" s="5">
        <f t="shared" si="2"/>
        <v>0</v>
      </c>
      <c r="L10" s="4"/>
      <c r="M10" s="4"/>
      <c r="N10" s="4"/>
      <c r="O10" s="4"/>
      <c r="P10" s="5">
        <f t="shared" si="3"/>
        <v>0</v>
      </c>
      <c r="Q10" s="60">
        <f t="shared" si="4"/>
        <v>0</v>
      </c>
      <c r="R10" s="4">
        <f t="shared" si="5"/>
        <v>0</v>
      </c>
      <c r="S10" s="4">
        <f t="shared" si="6"/>
        <v>0</v>
      </c>
      <c r="T10" s="4">
        <f t="shared" si="7"/>
        <v>4</v>
      </c>
      <c r="U10" s="66">
        <f t="shared" si="8"/>
        <v>4</v>
      </c>
    </row>
    <row r="11" spans="1:21" ht="18.75" x14ac:dyDescent="0.3">
      <c r="A11" s="88" t="s">
        <v>315</v>
      </c>
      <c r="B11" s="4"/>
      <c r="C11" s="4"/>
      <c r="D11" s="4"/>
      <c r="E11" s="4"/>
      <c r="F11" s="66">
        <f t="shared" si="0"/>
        <v>0</v>
      </c>
      <c r="G11" s="4"/>
      <c r="H11" s="4"/>
      <c r="I11" s="4"/>
      <c r="J11" s="4"/>
      <c r="K11" s="5">
        <f t="shared" si="2"/>
        <v>0</v>
      </c>
      <c r="L11" s="4"/>
      <c r="M11" s="4"/>
      <c r="N11" s="4"/>
      <c r="O11" s="4"/>
      <c r="P11" s="5">
        <f t="shared" si="3"/>
        <v>0</v>
      </c>
      <c r="Q11" s="60">
        <f t="shared" si="4"/>
        <v>0</v>
      </c>
      <c r="R11" s="4">
        <f t="shared" si="5"/>
        <v>0</v>
      </c>
      <c r="S11" s="4">
        <f t="shared" si="6"/>
        <v>0</v>
      </c>
      <c r="T11" s="4">
        <f t="shared" si="7"/>
        <v>0</v>
      </c>
      <c r="U11" s="66">
        <f t="shared" si="8"/>
        <v>0</v>
      </c>
    </row>
    <row r="12" spans="1:21" x14ac:dyDescent="0.25">
      <c r="A12" s="4" t="s">
        <v>316</v>
      </c>
      <c r="B12" s="4"/>
      <c r="C12" s="4"/>
      <c r="D12" s="4"/>
      <c r="E12" s="4">
        <v>20</v>
      </c>
      <c r="F12" s="66">
        <f t="shared" si="0"/>
        <v>20</v>
      </c>
      <c r="G12" s="4"/>
      <c r="H12" s="4"/>
      <c r="I12" s="4"/>
      <c r="J12" s="4"/>
      <c r="K12" s="5">
        <f t="shared" si="2"/>
        <v>0</v>
      </c>
      <c r="L12" s="4"/>
      <c r="M12" s="4"/>
      <c r="N12" s="4"/>
      <c r="O12" s="4">
        <f>1</f>
        <v>1</v>
      </c>
      <c r="P12" s="5">
        <f t="shared" si="3"/>
        <v>1</v>
      </c>
      <c r="Q12" s="60">
        <f t="shared" ref="Q12:Q21" si="15">B12+G12-L12</f>
        <v>0</v>
      </c>
      <c r="R12" s="4">
        <f t="shared" ref="R12:R21" si="16">C12+H12-M12</f>
        <v>0</v>
      </c>
      <c r="S12" s="4">
        <f t="shared" ref="S12:S21" si="17">D12+I12-N12</f>
        <v>0</v>
      </c>
      <c r="T12" s="4">
        <f t="shared" ref="T12:T21" si="18">E12+J12-O12</f>
        <v>19</v>
      </c>
      <c r="U12" s="66">
        <f t="shared" ref="U12:U21" si="19">F12+K12-P12</f>
        <v>19</v>
      </c>
    </row>
    <row r="13" spans="1:21" x14ac:dyDescent="0.25">
      <c r="A13" s="4" t="s">
        <v>317</v>
      </c>
      <c r="B13" s="4"/>
      <c r="C13" s="4"/>
      <c r="D13" s="4"/>
      <c r="E13" s="4">
        <v>92</v>
      </c>
      <c r="F13" s="66">
        <f t="shared" si="0"/>
        <v>92</v>
      </c>
      <c r="G13" s="4"/>
      <c r="H13" s="4"/>
      <c r="I13" s="4"/>
      <c r="J13" s="4"/>
      <c r="K13" s="5">
        <f t="shared" si="2"/>
        <v>0</v>
      </c>
      <c r="L13" s="4"/>
      <c r="M13" s="4"/>
      <c r="N13" s="4"/>
      <c r="O13" s="4">
        <f>3+1+1+1</f>
        <v>6</v>
      </c>
      <c r="P13" s="5">
        <f t="shared" si="3"/>
        <v>6</v>
      </c>
      <c r="Q13" s="60">
        <f t="shared" si="15"/>
        <v>0</v>
      </c>
      <c r="R13" s="4">
        <f t="shared" si="16"/>
        <v>0</v>
      </c>
      <c r="S13" s="4">
        <f t="shared" si="17"/>
        <v>0</v>
      </c>
      <c r="T13" s="4">
        <f t="shared" si="18"/>
        <v>86</v>
      </c>
      <c r="U13" s="66">
        <f t="shared" si="19"/>
        <v>86</v>
      </c>
    </row>
    <row r="14" spans="1:21" x14ac:dyDescent="0.25">
      <c r="A14" s="4" t="s">
        <v>318</v>
      </c>
      <c r="B14" s="4"/>
      <c r="C14" s="4"/>
      <c r="D14" s="4"/>
      <c r="E14" s="4"/>
      <c r="F14" s="66">
        <f t="shared" si="0"/>
        <v>0</v>
      </c>
      <c r="G14" s="4"/>
      <c r="H14" s="4"/>
      <c r="I14" s="4"/>
      <c r="J14" s="4"/>
      <c r="K14" s="5">
        <f t="shared" si="2"/>
        <v>0</v>
      </c>
      <c r="L14" s="4"/>
      <c r="M14" s="4"/>
      <c r="N14" s="4"/>
      <c r="O14" s="4"/>
      <c r="P14" s="5">
        <f t="shared" si="3"/>
        <v>0</v>
      </c>
      <c r="Q14" s="60">
        <f t="shared" si="15"/>
        <v>0</v>
      </c>
      <c r="R14" s="4">
        <f t="shared" si="16"/>
        <v>0</v>
      </c>
      <c r="S14" s="4">
        <f t="shared" si="17"/>
        <v>0</v>
      </c>
      <c r="T14" s="4">
        <f t="shared" si="18"/>
        <v>0</v>
      </c>
      <c r="U14" s="66">
        <f t="shared" si="19"/>
        <v>0</v>
      </c>
    </row>
    <row r="15" spans="1:21" x14ac:dyDescent="0.25">
      <c r="A15" s="4" t="s">
        <v>319</v>
      </c>
      <c r="B15" s="4"/>
      <c r="C15" s="4"/>
      <c r="D15" s="4"/>
      <c r="E15" s="4">
        <v>50</v>
      </c>
      <c r="F15" s="66">
        <f t="shared" si="0"/>
        <v>50</v>
      </c>
      <c r="G15" s="4"/>
      <c r="H15" s="4"/>
      <c r="I15" s="4"/>
      <c r="J15" s="4"/>
      <c r="K15" s="5">
        <f t="shared" si="2"/>
        <v>0</v>
      </c>
      <c r="L15" s="4"/>
      <c r="M15" s="4"/>
      <c r="N15" s="4"/>
      <c r="O15" s="4">
        <f>6+1+6</f>
        <v>13</v>
      </c>
      <c r="P15" s="5">
        <f t="shared" si="3"/>
        <v>13</v>
      </c>
      <c r="Q15" s="60">
        <f t="shared" si="15"/>
        <v>0</v>
      </c>
      <c r="R15" s="4">
        <f t="shared" si="16"/>
        <v>0</v>
      </c>
      <c r="S15" s="4">
        <f t="shared" si="17"/>
        <v>0</v>
      </c>
      <c r="T15" s="4">
        <f t="shared" si="18"/>
        <v>37</v>
      </c>
      <c r="U15" s="66">
        <f t="shared" si="19"/>
        <v>37</v>
      </c>
    </row>
    <row r="16" spans="1:21" x14ac:dyDescent="0.25">
      <c r="A16" s="4" t="s">
        <v>320</v>
      </c>
      <c r="B16" s="4"/>
      <c r="C16" s="4"/>
      <c r="D16" s="4"/>
      <c r="E16" s="4">
        <v>20</v>
      </c>
      <c r="F16" s="66">
        <f t="shared" si="0"/>
        <v>20</v>
      </c>
      <c r="G16" s="4"/>
      <c r="H16" s="4"/>
      <c r="I16" s="4"/>
      <c r="J16" s="4"/>
      <c r="K16" s="5">
        <f t="shared" si="2"/>
        <v>0</v>
      </c>
      <c r="L16" s="4"/>
      <c r="M16" s="4"/>
      <c r="N16" s="4"/>
      <c r="O16" s="4">
        <f>1+1</f>
        <v>2</v>
      </c>
      <c r="P16" s="5">
        <f t="shared" si="3"/>
        <v>2</v>
      </c>
      <c r="Q16" s="60">
        <f t="shared" si="15"/>
        <v>0</v>
      </c>
      <c r="R16" s="4">
        <f t="shared" si="16"/>
        <v>0</v>
      </c>
      <c r="S16" s="4">
        <f t="shared" si="17"/>
        <v>0</v>
      </c>
      <c r="T16" s="4">
        <f t="shared" si="18"/>
        <v>18</v>
      </c>
      <c r="U16" s="66">
        <f t="shared" si="19"/>
        <v>18</v>
      </c>
    </row>
    <row r="17" spans="1:21" ht="18.75" x14ac:dyDescent="0.3">
      <c r="A17" s="88" t="s">
        <v>590</v>
      </c>
      <c r="B17" s="4"/>
      <c r="C17" s="4"/>
      <c r="D17" s="4"/>
      <c r="E17" s="4"/>
      <c r="F17" s="66">
        <f t="shared" si="0"/>
        <v>0</v>
      </c>
      <c r="G17" s="4"/>
      <c r="H17" s="4"/>
      <c r="I17" s="4"/>
      <c r="J17" s="4"/>
      <c r="K17" s="5">
        <f t="shared" si="2"/>
        <v>0</v>
      </c>
      <c r="L17" s="4"/>
      <c r="M17" s="4"/>
      <c r="N17" s="4"/>
      <c r="O17" s="4"/>
      <c r="P17" s="5">
        <f t="shared" si="3"/>
        <v>0</v>
      </c>
      <c r="Q17" s="60">
        <f t="shared" si="15"/>
        <v>0</v>
      </c>
      <c r="R17" s="4">
        <f t="shared" si="16"/>
        <v>0</v>
      </c>
      <c r="S17" s="4">
        <f t="shared" si="17"/>
        <v>0</v>
      </c>
      <c r="T17" s="4">
        <f t="shared" si="18"/>
        <v>0</v>
      </c>
      <c r="U17" s="66">
        <f t="shared" si="19"/>
        <v>0</v>
      </c>
    </row>
    <row r="18" spans="1:21" x14ac:dyDescent="0.25">
      <c r="A18" s="4" t="s">
        <v>591</v>
      </c>
      <c r="B18" s="4"/>
      <c r="C18" s="4"/>
      <c r="D18" s="4"/>
      <c r="E18" s="4">
        <v>13</v>
      </c>
      <c r="F18" s="66">
        <f t="shared" si="0"/>
        <v>13</v>
      </c>
      <c r="G18" s="4"/>
      <c r="H18" s="4"/>
      <c r="I18" s="4"/>
      <c r="J18" s="4"/>
      <c r="K18" s="5">
        <f t="shared" si="2"/>
        <v>0</v>
      </c>
      <c r="L18" s="4"/>
      <c r="M18" s="4"/>
      <c r="N18" s="4"/>
      <c r="O18" s="4"/>
      <c r="P18" s="5">
        <f t="shared" si="3"/>
        <v>0</v>
      </c>
      <c r="Q18" s="60">
        <f t="shared" si="15"/>
        <v>0</v>
      </c>
      <c r="R18" s="4">
        <f t="shared" si="16"/>
        <v>0</v>
      </c>
      <c r="S18" s="4">
        <f t="shared" si="17"/>
        <v>0</v>
      </c>
      <c r="T18" s="4">
        <f t="shared" si="18"/>
        <v>13</v>
      </c>
      <c r="U18" s="66">
        <f t="shared" si="19"/>
        <v>13</v>
      </c>
    </row>
    <row r="19" spans="1:21" x14ac:dyDescent="0.25">
      <c r="A19" s="4" t="s">
        <v>592</v>
      </c>
      <c r="B19" s="4"/>
      <c r="C19" s="4"/>
      <c r="D19" s="4"/>
      <c r="E19" s="4">
        <v>27</v>
      </c>
      <c r="F19" s="66">
        <f t="shared" si="0"/>
        <v>27</v>
      </c>
      <c r="G19" s="4"/>
      <c r="H19" s="4"/>
      <c r="I19" s="4"/>
      <c r="J19" s="4"/>
      <c r="K19" s="5">
        <f t="shared" si="2"/>
        <v>0</v>
      </c>
      <c r="L19" s="4"/>
      <c r="M19" s="4"/>
      <c r="N19" s="4"/>
      <c r="O19" s="4"/>
      <c r="P19" s="5">
        <f t="shared" si="3"/>
        <v>0</v>
      </c>
      <c r="Q19" s="60">
        <f t="shared" si="15"/>
        <v>0</v>
      </c>
      <c r="R19" s="4">
        <f t="shared" si="16"/>
        <v>0</v>
      </c>
      <c r="S19" s="4">
        <f>D19+I19-N19</f>
        <v>0</v>
      </c>
      <c r="T19" s="4">
        <f t="shared" si="18"/>
        <v>27</v>
      </c>
      <c r="U19" s="66">
        <f t="shared" si="19"/>
        <v>27</v>
      </c>
    </row>
    <row r="20" spans="1:21" x14ac:dyDescent="0.25">
      <c r="A20" s="4" t="s">
        <v>594</v>
      </c>
      <c r="B20" s="4"/>
      <c r="C20" s="4"/>
      <c r="D20" s="4"/>
      <c r="E20" s="4">
        <v>4</v>
      </c>
      <c r="F20" s="66">
        <f t="shared" si="0"/>
        <v>4</v>
      </c>
      <c r="G20" s="4"/>
      <c r="H20" s="4"/>
      <c r="I20" s="4"/>
      <c r="J20" s="4"/>
      <c r="K20" s="5">
        <f t="shared" si="2"/>
        <v>0</v>
      </c>
      <c r="L20" s="4"/>
      <c r="M20" s="4"/>
      <c r="N20" s="4"/>
      <c r="O20" s="4"/>
      <c r="P20" s="5">
        <f t="shared" si="3"/>
        <v>0</v>
      </c>
      <c r="Q20" s="60">
        <f t="shared" si="15"/>
        <v>0</v>
      </c>
      <c r="R20" s="4">
        <f t="shared" si="16"/>
        <v>0</v>
      </c>
      <c r="S20" s="4">
        <f t="shared" si="17"/>
        <v>0</v>
      </c>
      <c r="T20" s="4">
        <f t="shared" si="18"/>
        <v>4</v>
      </c>
      <c r="U20" s="66">
        <f t="shared" si="19"/>
        <v>4</v>
      </c>
    </row>
    <row r="21" spans="1:21" x14ac:dyDescent="0.25">
      <c r="A21" s="4" t="s">
        <v>593</v>
      </c>
      <c r="B21" s="4"/>
      <c r="C21" s="4"/>
      <c r="D21" s="4"/>
      <c r="E21" s="4">
        <v>14</v>
      </c>
      <c r="F21" s="66">
        <f t="shared" si="0"/>
        <v>14</v>
      </c>
      <c r="G21" s="4"/>
      <c r="H21" s="4"/>
      <c r="I21" s="4"/>
      <c r="J21" s="4"/>
      <c r="K21" s="5">
        <f t="shared" si="2"/>
        <v>0</v>
      </c>
      <c r="L21" s="4"/>
      <c r="M21" s="4"/>
      <c r="N21" s="4"/>
      <c r="O21" s="4"/>
      <c r="P21" s="5">
        <f t="shared" si="3"/>
        <v>0</v>
      </c>
      <c r="Q21" s="60">
        <f t="shared" si="15"/>
        <v>0</v>
      </c>
      <c r="R21" s="4">
        <f t="shared" si="16"/>
        <v>0</v>
      </c>
      <c r="S21" s="4">
        <f t="shared" si="17"/>
        <v>0</v>
      </c>
      <c r="T21" s="4">
        <f t="shared" si="18"/>
        <v>14</v>
      </c>
      <c r="U21" s="66">
        <f t="shared" si="19"/>
        <v>14</v>
      </c>
    </row>
    <row r="22" spans="1:21" s="26" customFormat="1" ht="15.75" x14ac:dyDescent="0.25">
      <c r="A22" s="89" t="s">
        <v>574</v>
      </c>
      <c r="B22" s="4"/>
      <c r="C22" s="4"/>
      <c r="D22" s="4"/>
      <c r="E22" s="4"/>
      <c r="F22" s="66">
        <f t="shared" si="0"/>
        <v>0</v>
      </c>
      <c r="G22" s="4"/>
      <c r="H22" s="4"/>
      <c r="I22" s="4"/>
      <c r="J22" s="4"/>
      <c r="K22" s="5">
        <f t="shared" si="2"/>
        <v>0</v>
      </c>
      <c r="L22" s="4"/>
      <c r="M22" s="4"/>
      <c r="N22" s="4"/>
      <c r="O22" s="4"/>
      <c r="P22" s="5">
        <f t="shared" ref="P22:P26" si="20">L22+M22+N22+O22</f>
        <v>0</v>
      </c>
      <c r="Q22" s="60">
        <f t="shared" ref="Q22:Q26" si="21">B22+G22-L22</f>
        <v>0</v>
      </c>
      <c r="R22" s="4">
        <f t="shared" ref="R22:R26" si="22">C22+H22-M22</f>
        <v>0</v>
      </c>
      <c r="S22" s="4">
        <f t="shared" ref="S22:S26" si="23">D22+I22-N22</f>
        <v>0</v>
      </c>
      <c r="T22" s="4">
        <f t="shared" ref="T22:T26" si="24">E22+J22-O22</f>
        <v>0</v>
      </c>
      <c r="U22" s="66">
        <f t="shared" ref="U22:U26" si="25">F22+K22-P22</f>
        <v>0</v>
      </c>
    </row>
    <row r="23" spans="1:21" s="26" customFormat="1" x14ac:dyDescent="0.25">
      <c r="A23" s="4" t="s">
        <v>575</v>
      </c>
      <c r="B23" s="4"/>
      <c r="C23" s="4"/>
      <c r="D23" s="4"/>
      <c r="E23" s="4">
        <v>11</v>
      </c>
      <c r="F23" s="66">
        <f t="shared" si="0"/>
        <v>11</v>
      </c>
      <c r="G23" s="4"/>
      <c r="H23" s="4"/>
      <c r="I23" s="4"/>
      <c r="J23" s="4"/>
      <c r="K23" s="5">
        <f t="shared" si="2"/>
        <v>0</v>
      </c>
      <c r="L23" s="4"/>
      <c r="M23" s="4"/>
      <c r="N23" s="4"/>
      <c r="O23" s="4">
        <f>1+2+2+3+1+1</f>
        <v>10</v>
      </c>
      <c r="P23" s="5">
        <f t="shared" si="20"/>
        <v>10</v>
      </c>
      <c r="Q23" s="60">
        <f t="shared" si="21"/>
        <v>0</v>
      </c>
      <c r="R23" s="4">
        <f t="shared" si="22"/>
        <v>0</v>
      </c>
      <c r="S23" s="4">
        <f t="shared" si="23"/>
        <v>0</v>
      </c>
      <c r="T23" s="4">
        <f t="shared" si="24"/>
        <v>1</v>
      </c>
      <c r="U23" s="66">
        <f t="shared" si="25"/>
        <v>1</v>
      </c>
    </row>
    <row r="24" spans="1:21" s="26" customFormat="1" x14ac:dyDescent="0.25">
      <c r="A24" s="4" t="s">
        <v>576</v>
      </c>
      <c r="B24" s="4"/>
      <c r="C24" s="4"/>
      <c r="D24" s="4"/>
      <c r="E24" s="4">
        <f>17+2</f>
        <v>19</v>
      </c>
      <c r="F24" s="66">
        <f t="shared" si="0"/>
        <v>19</v>
      </c>
      <c r="G24" s="4"/>
      <c r="H24" s="4"/>
      <c r="I24" s="4"/>
      <c r="J24" s="4"/>
      <c r="K24" s="5">
        <f t="shared" si="2"/>
        <v>0</v>
      </c>
      <c r="L24" s="4"/>
      <c r="M24" s="4"/>
      <c r="N24" s="4"/>
      <c r="O24" s="4">
        <f>1+2+3+1+1+1</f>
        <v>9</v>
      </c>
      <c r="P24" s="5">
        <f t="shared" si="20"/>
        <v>9</v>
      </c>
      <c r="Q24" s="60">
        <f t="shared" si="21"/>
        <v>0</v>
      </c>
      <c r="R24" s="4">
        <f t="shared" si="22"/>
        <v>0</v>
      </c>
      <c r="S24" s="4">
        <f t="shared" si="23"/>
        <v>0</v>
      </c>
      <c r="T24" s="4">
        <f t="shared" si="24"/>
        <v>10</v>
      </c>
      <c r="U24" s="66">
        <f t="shared" si="25"/>
        <v>10</v>
      </c>
    </row>
    <row r="25" spans="1:21" s="26" customFormat="1" x14ac:dyDescent="0.25">
      <c r="A25" s="4" t="s">
        <v>577</v>
      </c>
      <c r="B25" s="4"/>
      <c r="C25" s="4"/>
      <c r="D25" s="4"/>
      <c r="E25" s="4">
        <v>18</v>
      </c>
      <c r="F25" s="66">
        <f t="shared" si="0"/>
        <v>18</v>
      </c>
      <c r="G25" s="4"/>
      <c r="H25" s="4"/>
      <c r="I25" s="4"/>
      <c r="J25" s="4"/>
      <c r="K25" s="5">
        <f t="shared" si="2"/>
        <v>0</v>
      </c>
      <c r="L25" s="4"/>
      <c r="M25" s="4"/>
      <c r="N25" s="4"/>
      <c r="O25" s="4">
        <f>1+1+3+1+2+3+3+2+1</f>
        <v>17</v>
      </c>
      <c r="P25" s="5">
        <f t="shared" si="20"/>
        <v>17</v>
      </c>
      <c r="Q25" s="60">
        <f t="shared" si="21"/>
        <v>0</v>
      </c>
      <c r="R25" s="4">
        <f t="shared" si="22"/>
        <v>0</v>
      </c>
      <c r="S25" s="4">
        <f t="shared" si="23"/>
        <v>0</v>
      </c>
      <c r="T25" s="4">
        <f t="shared" si="24"/>
        <v>1</v>
      </c>
      <c r="U25" s="66">
        <f t="shared" si="25"/>
        <v>1</v>
      </c>
    </row>
    <row r="26" spans="1:21" s="26" customFormat="1" x14ac:dyDescent="0.25">
      <c r="A26" s="4" t="s">
        <v>578</v>
      </c>
      <c r="B26" s="4"/>
      <c r="C26" s="4"/>
      <c r="D26" s="4"/>
      <c r="E26" s="4">
        <v>17</v>
      </c>
      <c r="F26" s="66">
        <f t="shared" si="0"/>
        <v>17</v>
      </c>
      <c r="G26" s="4"/>
      <c r="H26" s="4"/>
      <c r="I26" s="4"/>
      <c r="J26" s="4"/>
      <c r="K26" s="5">
        <f t="shared" si="2"/>
        <v>0</v>
      </c>
      <c r="L26" s="4"/>
      <c r="M26" s="4"/>
      <c r="N26" s="4"/>
      <c r="O26" s="4">
        <f>1+3+3+2+7+1</f>
        <v>17</v>
      </c>
      <c r="P26" s="5">
        <f t="shared" si="20"/>
        <v>17</v>
      </c>
      <c r="Q26" s="60">
        <f t="shared" si="21"/>
        <v>0</v>
      </c>
      <c r="R26" s="4">
        <f t="shared" si="22"/>
        <v>0</v>
      </c>
      <c r="S26" s="4">
        <f t="shared" si="23"/>
        <v>0</v>
      </c>
      <c r="T26" s="4">
        <f t="shared" si="24"/>
        <v>0</v>
      </c>
      <c r="U26" s="66">
        <f t="shared" si="25"/>
        <v>0</v>
      </c>
    </row>
    <row r="27" spans="1:21" s="26" customFormat="1" ht="15.75" x14ac:dyDescent="0.25">
      <c r="A27" s="89" t="s">
        <v>327</v>
      </c>
      <c r="B27" s="4"/>
      <c r="C27" s="4"/>
      <c r="D27" s="4"/>
      <c r="E27" s="4"/>
      <c r="F27" s="66">
        <f t="shared" si="0"/>
        <v>0</v>
      </c>
      <c r="G27" s="4"/>
      <c r="H27" s="4"/>
      <c r="I27" s="4"/>
      <c r="J27" s="4"/>
      <c r="K27" s="5">
        <f t="shared" si="2"/>
        <v>0</v>
      </c>
      <c r="L27" s="4"/>
      <c r="M27" s="4"/>
      <c r="N27" s="4"/>
      <c r="O27" s="4"/>
      <c r="P27" s="5">
        <f t="shared" ref="P27:P31" si="26">L27+M27+N27+O27</f>
        <v>0</v>
      </c>
      <c r="Q27" s="60">
        <f t="shared" ref="Q27:Q31" si="27">B27+G27-L27</f>
        <v>0</v>
      </c>
      <c r="R27" s="4">
        <f t="shared" ref="R27:R31" si="28">C27+H27-M27</f>
        <v>0</v>
      </c>
      <c r="S27" s="4">
        <f t="shared" ref="S27:S31" si="29">D27+I27-N27</f>
        <v>0</v>
      </c>
      <c r="T27" s="4">
        <f t="shared" ref="T27:T31" si="30">E27+J27-O27</f>
        <v>0</v>
      </c>
      <c r="U27" s="66">
        <f t="shared" ref="U27:U31" si="31">F27+K27-P27</f>
        <v>0</v>
      </c>
    </row>
    <row r="28" spans="1:21" s="26" customFormat="1" x14ac:dyDescent="0.25">
      <c r="A28" s="4" t="s">
        <v>579</v>
      </c>
      <c r="B28" s="4"/>
      <c r="C28" s="4"/>
      <c r="D28" s="4"/>
      <c r="E28" s="4">
        <v>30</v>
      </c>
      <c r="F28" s="66">
        <f t="shared" si="0"/>
        <v>30</v>
      </c>
      <c r="G28" s="4"/>
      <c r="H28" s="4"/>
      <c r="I28" s="4"/>
      <c r="J28" s="4">
        <f>10+30+40+10+20</f>
        <v>110</v>
      </c>
      <c r="K28" s="5">
        <f t="shared" si="2"/>
        <v>110</v>
      </c>
      <c r="L28" s="4"/>
      <c r="M28" s="4"/>
      <c r="N28" s="4"/>
      <c r="O28" s="4">
        <f>5+5+1+1+1+3+3+7+1+1+1+2+1+5+2+1+1+4+1+1+5+5+3+7+4+2+1+5+4+1+1+5+2+1+3+5+7+1+5+1+1+1+1+1+1+4+6+2</f>
        <v>132</v>
      </c>
      <c r="P28" s="5">
        <f t="shared" si="26"/>
        <v>132</v>
      </c>
      <c r="Q28" s="60">
        <f t="shared" si="27"/>
        <v>0</v>
      </c>
      <c r="R28" s="4">
        <f t="shared" si="28"/>
        <v>0</v>
      </c>
      <c r="S28" s="4">
        <f t="shared" si="29"/>
        <v>0</v>
      </c>
      <c r="T28" s="4">
        <f t="shared" si="30"/>
        <v>8</v>
      </c>
      <c r="U28" s="66">
        <f t="shared" si="31"/>
        <v>8</v>
      </c>
    </row>
    <row r="29" spans="1:21" s="26" customFormat="1" x14ac:dyDescent="0.25">
      <c r="A29" s="4" t="s">
        <v>580</v>
      </c>
      <c r="B29" s="4"/>
      <c r="C29" s="4"/>
      <c r="D29" s="4"/>
      <c r="E29" s="4">
        <v>3</v>
      </c>
      <c r="F29" s="66">
        <f t="shared" si="0"/>
        <v>3</v>
      </c>
      <c r="G29" s="4"/>
      <c r="H29" s="4"/>
      <c r="I29" s="4"/>
      <c r="J29" s="4">
        <f>20+30+40+20+20</f>
        <v>130</v>
      </c>
      <c r="K29" s="5">
        <f t="shared" si="2"/>
        <v>130</v>
      </c>
      <c r="L29" s="4"/>
      <c r="M29" s="4"/>
      <c r="N29" s="4"/>
      <c r="O29" s="4">
        <f>6+1+1+1+7+1+1+2+6+5+1+1+4+1+1+1+2+1+1+3+1+7+1+1+2+2+6+1+1+11+2+1+3+2+1+2+5+1+6+1+1+3+2+1+1+1</f>
        <v>113</v>
      </c>
      <c r="P29" s="5">
        <f t="shared" si="26"/>
        <v>113</v>
      </c>
      <c r="Q29" s="60">
        <f t="shared" si="27"/>
        <v>0</v>
      </c>
      <c r="R29" s="4">
        <f t="shared" si="28"/>
        <v>0</v>
      </c>
      <c r="S29" s="4">
        <f t="shared" si="29"/>
        <v>0</v>
      </c>
      <c r="T29" s="4">
        <f t="shared" si="30"/>
        <v>20</v>
      </c>
      <c r="U29" s="66">
        <f t="shared" si="31"/>
        <v>20</v>
      </c>
    </row>
    <row r="30" spans="1:21" s="26" customFormat="1" x14ac:dyDescent="0.25">
      <c r="A30" s="4" t="s">
        <v>581</v>
      </c>
      <c r="B30" s="4"/>
      <c r="C30" s="4"/>
      <c r="D30" s="4"/>
      <c r="E30" s="4">
        <v>22</v>
      </c>
      <c r="F30" s="66">
        <f t="shared" si="0"/>
        <v>22</v>
      </c>
      <c r="G30" s="4"/>
      <c r="H30" s="4"/>
      <c r="I30" s="4"/>
      <c r="J30" s="4">
        <f>10+30+40+20+20</f>
        <v>120</v>
      </c>
      <c r="K30" s="5">
        <f t="shared" si="2"/>
        <v>120</v>
      </c>
      <c r="L30" s="4"/>
      <c r="M30" s="4"/>
      <c r="N30" s="4"/>
      <c r="O30" s="4">
        <f>6+4+1+3+3+7+1+1+5+3+5+2+1+1+4+1+3+1+2+6+6+3+7+1+5+6+2+1+5+6+1+5+1+7+1+1+2+5+7+2</f>
        <v>134</v>
      </c>
      <c r="P30" s="5">
        <f t="shared" si="26"/>
        <v>134</v>
      </c>
      <c r="Q30" s="60">
        <f t="shared" si="27"/>
        <v>0</v>
      </c>
      <c r="R30" s="4">
        <f t="shared" si="28"/>
        <v>0</v>
      </c>
      <c r="S30" s="4">
        <f t="shared" si="29"/>
        <v>0</v>
      </c>
      <c r="T30" s="4">
        <f t="shared" si="30"/>
        <v>8</v>
      </c>
      <c r="U30" s="66">
        <f t="shared" si="31"/>
        <v>8</v>
      </c>
    </row>
    <row r="31" spans="1:21" s="26" customFormat="1" x14ac:dyDescent="0.25">
      <c r="A31" s="4" t="s">
        <v>582</v>
      </c>
      <c r="B31" s="4"/>
      <c r="C31" s="4"/>
      <c r="D31" s="4"/>
      <c r="E31" s="4">
        <v>18</v>
      </c>
      <c r="F31" s="66">
        <f t="shared" si="0"/>
        <v>18</v>
      </c>
      <c r="G31" s="4"/>
      <c r="H31" s="4"/>
      <c r="I31" s="4"/>
      <c r="J31" s="4">
        <f>10+30+40+20</f>
        <v>100</v>
      </c>
      <c r="K31" s="5">
        <f t="shared" si="2"/>
        <v>100</v>
      </c>
      <c r="L31" s="4"/>
      <c r="M31" s="4"/>
      <c r="N31" s="4"/>
      <c r="O31" s="4">
        <f>5+1+5+2+1+1+1+3+2+3+4+2+8+1+1+2+1+2+6+3+7+1+2+1+2+5+1+8+3+7+5+1+1+1+4+4+1+2</f>
        <v>110</v>
      </c>
      <c r="P31" s="5">
        <f t="shared" si="26"/>
        <v>110</v>
      </c>
      <c r="Q31" s="60">
        <f t="shared" si="27"/>
        <v>0</v>
      </c>
      <c r="R31" s="4">
        <f t="shared" si="28"/>
        <v>0</v>
      </c>
      <c r="S31" s="4">
        <f t="shared" si="29"/>
        <v>0</v>
      </c>
      <c r="T31" s="4">
        <f t="shared" si="30"/>
        <v>8</v>
      </c>
      <c r="U31" s="66">
        <f t="shared" si="31"/>
        <v>8</v>
      </c>
    </row>
    <row r="32" spans="1:21" s="26" customFormat="1" x14ac:dyDescent="0.25">
      <c r="A32" s="4" t="s">
        <v>879</v>
      </c>
      <c r="B32" s="4"/>
      <c r="C32" s="4"/>
      <c r="D32" s="4"/>
      <c r="E32" s="4"/>
      <c r="F32" s="66">
        <f t="shared" si="0"/>
        <v>0</v>
      </c>
      <c r="G32" s="4"/>
      <c r="H32" s="4"/>
      <c r="I32" s="4"/>
      <c r="J32" s="4">
        <f>40+20</f>
        <v>60</v>
      </c>
      <c r="K32" s="5">
        <f t="shared" si="2"/>
        <v>60</v>
      </c>
      <c r="L32" s="4"/>
      <c r="M32" s="4"/>
      <c r="N32" s="4"/>
      <c r="O32" s="4">
        <f>3+7+2+5+1+8+3+5+1+1+1+2</f>
        <v>39</v>
      </c>
      <c r="P32" s="5">
        <f t="shared" ref="P32" si="32">L32+M32+N32+O32</f>
        <v>39</v>
      </c>
      <c r="Q32" s="60">
        <f t="shared" ref="Q32" si="33">B32+G32-L32</f>
        <v>0</v>
      </c>
      <c r="R32" s="4">
        <f t="shared" ref="R32" si="34">C32+H32-M32</f>
        <v>0</v>
      </c>
      <c r="S32" s="4">
        <f t="shared" ref="S32" si="35">D32+I32-N32</f>
        <v>0</v>
      </c>
      <c r="T32" s="4">
        <f t="shared" ref="T32" si="36">E32+J32-O32</f>
        <v>21</v>
      </c>
      <c r="U32" s="66">
        <f t="shared" ref="U32" si="37">F32+K32-P32</f>
        <v>21</v>
      </c>
    </row>
    <row r="33" spans="1:21" s="26" customFormat="1" x14ac:dyDescent="0.25">
      <c r="A33" s="4" t="s">
        <v>752</v>
      </c>
      <c r="B33" s="4"/>
      <c r="C33" s="4"/>
      <c r="D33" s="4"/>
      <c r="E33" s="4">
        <v>163</v>
      </c>
      <c r="F33" s="66">
        <f t="shared" si="0"/>
        <v>163</v>
      </c>
      <c r="G33" s="4"/>
      <c r="H33" s="4"/>
      <c r="I33" s="4"/>
      <c r="J33" s="4"/>
      <c r="K33" s="5">
        <f t="shared" si="2"/>
        <v>0</v>
      </c>
      <c r="L33" s="4"/>
      <c r="M33" s="4"/>
      <c r="N33" s="4"/>
      <c r="O33" s="4">
        <f>7+2</f>
        <v>9</v>
      </c>
      <c r="P33" s="5">
        <f t="shared" ref="P33" si="38">L33+M33+N33+O33</f>
        <v>9</v>
      </c>
      <c r="Q33" s="60">
        <f t="shared" ref="Q33" si="39">B33+G33-L33</f>
        <v>0</v>
      </c>
      <c r="R33" s="4">
        <f t="shared" ref="R33" si="40">C33+H33-M33</f>
        <v>0</v>
      </c>
      <c r="S33" s="4">
        <f t="shared" ref="S33" si="41">D33+I33-N33</f>
        <v>0</v>
      </c>
      <c r="T33" s="4">
        <f t="shared" ref="T33" si="42">E33+J33-O33</f>
        <v>154</v>
      </c>
      <c r="U33" s="66">
        <f t="shared" ref="U33" si="43">F33+K33-P33</f>
        <v>154</v>
      </c>
    </row>
    <row r="34" spans="1:21" ht="18.75" x14ac:dyDescent="0.3">
      <c r="A34" s="95" t="s">
        <v>324</v>
      </c>
      <c r="B34" s="4"/>
      <c r="C34" s="4"/>
      <c r="D34" s="4"/>
      <c r="E34" s="4"/>
      <c r="F34" s="66">
        <f t="shared" si="0"/>
        <v>0</v>
      </c>
      <c r="G34" s="4"/>
      <c r="H34" s="4"/>
      <c r="I34" s="4"/>
      <c r="J34" s="4"/>
      <c r="K34" s="5">
        <f t="shared" si="2"/>
        <v>0</v>
      </c>
      <c r="L34" s="4"/>
      <c r="M34" s="4"/>
      <c r="N34" s="4"/>
      <c r="O34" s="4"/>
      <c r="P34" s="5">
        <f t="shared" si="3"/>
        <v>0</v>
      </c>
      <c r="Q34" s="60">
        <f t="shared" ref="Q34:Q37" si="44">B34+G34-L34</f>
        <v>0</v>
      </c>
      <c r="R34" s="4">
        <f t="shared" ref="R34:R37" si="45">C34+H34-M34</f>
        <v>0</v>
      </c>
      <c r="S34" s="4">
        <f t="shared" ref="S34:S37" si="46">D34+I34-N34</f>
        <v>0</v>
      </c>
      <c r="T34" s="4">
        <f t="shared" ref="T34:T37" si="47">E34+J34-O34</f>
        <v>0</v>
      </c>
      <c r="U34" s="66">
        <f t="shared" ref="U34:U37" si="48">F34+K34-P34</f>
        <v>0</v>
      </c>
    </row>
    <row r="35" spans="1:21" x14ac:dyDescent="0.25">
      <c r="A35" s="4" t="s">
        <v>325</v>
      </c>
      <c r="B35" s="4"/>
      <c r="C35" s="4"/>
      <c r="D35" s="4"/>
      <c r="E35" s="4">
        <v>4</v>
      </c>
      <c r="F35" s="66">
        <f t="shared" si="0"/>
        <v>4</v>
      </c>
      <c r="G35" s="4"/>
      <c r="H35" s="4"/>
      <c r="I35" s="4"/>
      <c r="J35" s="4">
        <f>12</f>
        <v>12</v>
      </c>
      <c r="K35" s="5">
        <f t="shared" si="2"/>
        <v>12</v>
      </c>
      <c r="L35" s="4"/>
      <c r="M35" s="4"/>
      <c r="N35" s="4"/>
      <c r="O35" s="4">
        <f>3+1+2+1+3+2</f>
        <v>12</v>
      </c>
      <c r="P35" s="5">
        <f t="shared" si="3"/>
        <v>12</v>
      </c>
      <c r="Q35" s="60">
        <f t="shared" si="44"/>
        <v>0</v>
      </c>
      <c r="R35" s="4">
        <f t="shared" si="45"/>
        <v>0</v>
      </c>
      <c r="S35" s="4">
        <f t="shared" si="46"/>
        <v>0</v>
      </c>
      <c r="T35" s="4">
        <f t="shared" si="47"/>
        <v>4</v>
      </c>
      <c r="U35" s="66">
        <f t="shared" si="48"/>
        <v>4</v>
      </c>
    </row>
    <row r="36" spans="1:21" x14ac:dyDescent="0.25">
      <c r="A36" s="4" t="s">
        <v>326</v>
      </c>
      <c r="B36" s="4"/>
      <c r="C36" s="4"/>
      <c r="D36" s="4"/>
      <c r="E36" s="4">
        <v>26</v>
      </c>
      <c r="F36" s="66">
        <f t="shared" si="0"/>
        <v>26</v>
      </c>
      <c r="G36" s="4"/>
      <c r="H36" s="4"/>
      <c r="I36" s="4"/>
      <c r="J36" s="4">
        <f>12</f>
        <v>12</v>
      </c>
      <c r="K36" s="5">
        <f t="shared" si="2"/>
        <v>12</v>
      </c>
      <c r="L36" s="4"/>
      <c r="M36" s="4"/>
      <c r="N36" s="4"/>
      <c r="O36" s="4">
        <f>1+3+1+5+1+1+2+2+1+1+3+1</f>
        <v>22</v>
      </c>
      <c r="P36" s="5">
        <f t="shared" si="3"/>
        <v>22</v>
      </c>
      <c r="Q36" s="60">
        <f t="shared" si="44"/>
        <v>0</v>
      </c>
      <c r="R36" s="4">
        <f t="shared" si="45"/>
        <v>0</v>
      </c>
      <c r="S36" s="4">
        <f t="shared" si="46"/>
        <v>0</v>
      </c>
      <c r="T36" s="4">
        <f t="shared" si="47"/>
        <v>16</v>
      </c>
      <c r="U36" s="66">
        <f t="shared" si="48"/>
        <v>16</v>
      </c>
    </row>
    <row r="37" spans="1:21" x14ac:dyDescent="0.25">
      <c r="A37" s="4" t="s">
        <v>343</v>
      </c>
      <c r="B37" s="4"/>
      <c r="C37" s="4"/>
      <c r="D37" s="4"/>
      <c r="E37" s="4">
        <v>10</v>
      </c>
      <c r="F37" s="66">
        <f t="shared" si="0"/>
        <v>10</v>
      </c>
      <c r="G37" s="4"/>
      <c r="H37" s="4"/>
      <c r="I37" s="4"/>
      <c r="J37" s="4">
        <v>8</v>
      </c>
      <c r="K37" s="5">
        <f t="shared" si="2"/>
        <v>8</v>
      </c>
      <c r="L37" s="4"/>
      <c r="M37" s="4"/>
      <c r="N37" s="4"/>
      <c r="O37" s="4">
        <f>1+2+6</f>
        <v>9</v>
      </c>
      <c r="P37" s="5">
        <f t="shared" si="3"/>
        <v>9</v>
      </c>
      <c r="Q37" s="60">
        <f t="shared" si="44"/>
        <v>0</v>
      </c>
      <c r="R37" s="4">
        <f t="shared" si="45"/>
        <v>0</v>
      </c>
      <c r="S37" s="4">
        <f t="shared" si="46"/>
        <v>0</v>
      </c>
      <c r="T37" s="4">
        <f t="shared" si="47"/>
        <v>9</v>
      </c>
      <c r="U37" s="66">
        <f t="shared" si="48"/>
        <v>9</v>
      </c>
    </row>
    <row r="38" spans="1:21" x14ac:dyDescent="0.25">
      <c r="A38" s="4" t="s">
        <v>346</v>
      </c>
      <c r="B38" s="4"/>
      <c r="C38" s="4"/>
      <c r="D38" s="4"/>
      <c r="E38" s="4">
        <v>7</v>
      </c>
      <c r="F38" s="66">
        <f t="shared" si="0"/>
        <v>7</v>
      </c>
      <c r="G38" s="4"/>
      <c r="H38" s="4"/>
      <c r="I38" s="4"/>
      <c r="J38" s="4"/>
      <c r="K38" s="5">
        <f t="shared" si="2"/>
        <v>0</v>
      </c>
      <c r="L38" s="4"/>
      <c r="M38" s="4"/>
      <c r="N38" s="4"/>
      <c r="O38" s="4"/>
      <c r="P38" s="5">
        <f t="shared" si="3"/>
        <v>0</v>
      </c>
      <c r="Q38" s="60">
        <f t="shared" ref="Q38" si="49">B38+G38-L38</f>
        <v>0</v>
      </c>
      <c r="R38" s="4">
        <f t="shared" ref="R38" si="50">C38+H38-M38</f>
        <v>0</v>
      </c>
      <c r="S38" s="4">
        <f t="shared" ref="S38" si="51">D38+I38-N38</f>
        <v>0</v>
      </c>
      <c r="T38" s="4">
        <f t="shared" ref="T38" si="52">E38+J38-O38</f>
        <v>7</v>
      </c>
      <c r="U38" s="66">
        <f t="shared" ref="U38" si="53">F38+K38-P38</f>
        <v>7</v>
      </c>
    </row>
    <row r="39" spans="1:21" x14ac:dyDescent="0.25">
      <c r="A39" s="4" t="s">
        <v>351</v>
      </c>
      <c r="B39" s="4"/>
      <c r="C39" s="4"/>
      <c r="D39" s="4"/>
      <c r="E39" s="4">
        <v>13</v>
      </c>
      <c r="F39" s="66">
        <f t="shared" si="0"/>
        <v>13</v>
      </c>
      <c r="G39" s="4"/>
      <c r="H39" s="4"/>
      <c r="I39" s="4"/>
      <c r="J39" s="4"/>
      <c r="K39" s="5">
        <f t="shared" si="2"/>
        <v>0</v>
      </c>
      <c r="L39" s="4"/>
      <c r="M39" s="4"/>
      <c r="N39" s="4"/>
      <c r="O39" s="4">
        <f>1+1</f>
        <v>2</v>
      </c>
      <c r="P39" s="5">
        <f t="shared" si="3"/>
        <v>2</v>
      </c>
      <c r="Q39" s="60">
        <f t="shared" ref="Q39" si="54">B39+G39-L39</f>
        <v>0</v>
      </c>
      <c r="R39" s="4">
        <f t="shared" ref="R39" si="55">C39+H39-M39</f>
        <v>0</v>
      </c>
      <c r="S39" s="4">
        <f t="shared" ref="S39" si="56">D39+I39-N39</f>
        <v>0</v>
      </c>
      <c r="T39" s="4">
        <f t="shared" ref="T39" si="57">E39+J39-O39</f>
        <v>11</v>
      </c>
      <c r="U39" s="66">
        <f t="shared" ref="U39" si="58">F39+K39-P39</f>
        <v>11</v>
      </c>
    </row>
    <row r="40" spans="1:21" x14ac:dyDescent="0.25">
      <c r="A40" s="4" t="s">
        <v>436</v>
      </c>
      <c r="B40" s="4"/>
      <c r="C40" s="4"/>
      <c r="D40" s="4"/>
      <c r="E40" s="4">
        <v>2</v>
      </c>
      <c r="F40" s="66">
        <f t="shared" si="0"/>
        <v>2</v>
      </c>
      <c r="G40" s="4"/>
      <c r="H40" s="4"/>
      <c r="I40" s="4"/>
      <c r="J40" s="4"/>
      <c r="K40" s="5">
        <f t="shared" si="2"/>
        <v>0</v>
      </c>
      <c r="L40" s="4"/>
      <c r="M40" s="4"/>
      <c r="N40" s="4"/>
      <c r="O40" s="4"/>
      <c r="P40" s="5">
        <f t="shared" si="3"/>
        <v>0</v>
      </c>
      <c r="Q40" s="60">
        <f t="shared" ref="Q40:Q41" si="59">B40+G40-L40</f>
        <v>0</v>
      </c>
      <c r="R40" s="4">
        <f t="shared" ref="R40:R41" si="60">C40+H40-M40</f>
        <v>0</v>
      </c>
      <c r="S40" s="4">
        <f t="shared" ref="S40:S41" si="61">D40+I40-N40</f>
        <v>0</v>
      </c>
      <c r="T40" s="4">
        <f t="shared" ref="T40:T41" si="62">E40+J40-O40</f>
        <v>2</v>
      </c>
      <c r="U40" s="66">
        <f t="shared" ref="U40:U41" si="63">F40+K40-P40</f>
        <v>2</v>
      </c>
    </row>
    <row r="41" spans="1:21" x14ac:dyDescent="0.25">
      <c r="A41" s="4" t="s">
        <v>354</v>
      </c>
      <c r="B41" s="4"/>
      <c r="C41" s="4"/>
      <c r="D41" s="4"/>
      <c r="E41" s="4"/>
      <c r="F41" s="66">
        <f t="shared" si="0"/>
        <v>0</v>
      </c>
      <c r="G41" s="4"/>
      <c r="H41" s="4"/>
      <c r="I41" s="4"/>
      <c r="J41" s="4"/>
      <c r="K41" s="5">
        <f t="shared" si="2"/>
        <v>0</v>
      </c>
      <c r="L41" s="4"/>
      <c r="M41" s="4"/>
      <c r="N41" s="4"/>
      <c r="O41" s="4"/>
      <c r="P41" s="5">
        <f t="shared" si="3"/>
        <v>0</v>
      </c>
      <c r="Q41" s="60">
        <f t="shared" si="59"/>
        <v>0</v>
      </c>
      <c r="R41" s="4">
        <f t="shared" si="60"/>
        <v>0</v>
      </c>
      <c r="S41" s="4">
        <f t="shared" si="61"/>
        <v>0</v>
      </c>
      <c r="T41" s="4">
        <f t="shared" si="62"/>
        <v>0</v>
      </c>
      <c r="U41" s="66">
        <f t="shared" si="63"/>
        <v>0</v>
      </c>
    </row>
    <row r="42" spans="1:21" x14ac:dyDescent="0.25">
      <c r="A42" s="4" t="s">
        <v>360</v>
      </c>
      <c r="B42" s="4"/>
      <c r="C42" s="4"/>
      <c r="D42" s="4"/>
      <c r="E42" s="4"/>
      <c r="F42" s="66">
        <f t="shared" si="0"/>
        <v>0</v>
      </c>
      <c r="G42" s="4"/>
      <c r="H42" s="4"/>
      <c r="I42" s="4"/>
      <c r="J42" s="4"/>
      <c r="K42" s="5">
        <f t="shared" si="2"/>
        <v>0</v>
      </c>
      <c r="L42" s="4"/>
      <c r="M42" s="4"/>
      <c r="N42" s="4"/>
      <c r="O42" s="4"/>
      <c r="P42" s="5">
        <f t="shared" si="3"/>
        <v>0</v>
      </c>
      <c r="Q42" s="60">
        <f t="shared" ref="Q42" si="64">B42+G42-L42</f>
        <v>0</v>
      </c>
      <c r="R42" s="4">
        <f t="shared" ref="R42" si="65">C42+H42-M42</f>
        <v>0</v>
      </c>
      <c r="S42" s="4">
        <f t="shared" ref="S42" si="66">D42+I42-N42</f>
        <v>0</v>
      </c>
      <c r="T42" s="4">
        <f t="shared" ref="T42" si="67">E42+J42-O42</f>
        <v>0</v>
      </c>
      <c r="U42" s="66">
        <f t="shared" ref="U42" si="68">F42+K42-P42</f>
        <v>0</v>
      </c>
    </row>
    <row r="43" spans="1:21" x14ac:dyDescent="0.25">
      <c r="A43" s="4" t="s">
        <v>326</v>
      </c>
      <c r="B43" s="4"/>
      <c r="C43" s="4"/>
      <c r="D43" s="4"/>
      <c r="E43" s="4"/>
      <c r="F43" s="66">
        <f t="shared" si="0"/>
        <v>0</v>
      </c>
      <c r="G43" s="4"/>
      <c r="H43" s="4"/>
      <c r="I43" s="4"/>
      <c r="J43" s="4"/>
      <c r="K43" s="5">
        <f t="shared" si="2"/>
        <v>0</v>
      </c>
      <c r="L43" s="4"/>
      <c r="M43" s="4"/>
      <c r="N43" s="4"/>
      <c r="O43" s="4"/>
      <c r="P43" s="5">
        <f t="shared" ref="P43:P48" si="69">L43+M43+N43+O43</f>
        <v>0</v>
      </c>
      <c r="Q43" s="60">
        <f t="shared" ref="Q43:Q47" si="70">B43+G43-L43</f>
        <v>0</v>
      </c>
      <c r="R43" s="4">
        <f t="shared" ref="R43:R47" si="71">C43+H43-M43</f>
        <v>0</v>
      </c>
      <c r="S43" s="4">
        <f t="shared" ref="S43:S47" si="72">D43+I43-N43</f>
        <v>0</v>
      </c>
      <c r="T43" s="4">
        <f t="shared" ref="T43:T47" si="73">E43+J43-O43</f>
        <v>0</v>
      </c>
      <c r="U43" s="66">
        <f t="shared" ref="U43:U47" si="74">F43+K43-P43</f>
        <v>0</v>
      </c>
    </row>
    <row r="44" spans="1:21" x14ac:dyDescent="0.25">
      <c r="A44" s="4" t="s">
        <v>387</v>
      </c>
      <c r="B44" s="4"/>
      <c r="C44" s="4"/>
      <c r="D44" s="4"/>
      <c r="E44" s="4">
        <v>4</v>
      </c>
      <c r="F44" s="66">
        <f t="shared" si="0"/>
        <v>4</v>
      </c>
      <c r="G44" s="4"/>
      <c r="H44" s="4"/>
      <c r="I44" s="4"/>
      <c r="J44" s="4"/>
      <c r="K44" s="5">
        <f t="shared" si="2"/>
        <v>0</v>
      </c>
      <c r="L44" s="4"/>
      <c r="M44" s="4"/>
      <c r="N44" s="4"/>
      <c r="O44" s="4">
        <f>1+1+2</f>
        <v>4</v>
      </c>
      <c r="P44" s="5">
        <f t="shared" si="69"/>
        <v>4</v>
      </c>
      <c r="Q44" s="60">
        <f t="shared" si="70"/>
        <v>0</v>
      </c>
      <c r="R44" s="4">
        <f t="shared" si="71"/>
        <v>0</v>
      </c>
      <c r="S44" s="4">
        <f t="shared" si="72"/>
        <v>0</v>
      </c>
      <c r="T44" s="4">
        <f t="shared" si="73"/>
        <v>0</v>
      </c>
      <c r="U44" s="66">
        <f t="shared" si="74"/>
        <v>0</v>
      </c>
    </row>
    <row r="45" spans="1:21" x14ac:dyDescent="0.25">
      <c r="A45" s="4" t="s">
        <v>388</v>
      </c>
      <c r="B45" s="4"/>
      <c r="C45" s="4"/>
      <c r="D45" s="4"/>
      <c r="E45" s="4">
        <v>7</v>
      </c>
      <c r="F45" s="66">
        <f t="shared" si="0"/>
        <v>7</v>
      </c>
      <c r="G45" s="4"/>
      <c r="H45" s="4"/>
      <c r="I45" s="4"/>
      <c r="J45" s="4"/>
      <c r="K45" s="5">
        <f t="shared" si="2"/>
        <v>0</v>
      </c>
      <c r="L45" s="4"/>
      <c r="M45" s="4"/>
      <c r="N45" s="4"/>
      <c r="O45" s="4">
        <f>2</f>
        <v>2</v>
      </c>
      <c r="P45" s="5">
        <f t="shared" si="69"/>
        <v>2</v>
      </c>
      <c r="Q45" s="60">
        <f t="shared" si="70"/>
        <v>0</v>
      </c>
      <c r="R45" s="4">
        <f t="shared" si="71"/>
        <v>0</v>
      </c>
      <c r="S45" s="4">
        <f t="shared" si="72"/>
        <v>0</v>
      </c>
      <c r="T45" s="4">
        <f t="shared" si="73"/>
        <v>5</v>
      </c>
      <c r="U45" s="66">
        <f t="shared" si="74"/>
        <v>5</v>
      </c>
    </row>
    <row r="46" spans="1:21" x14ac:dyDescent="0.25">
      <c r="A46" s="4" t="s">
        <v>641</v>
      </c>
      <c r="B46" s="4"/>
      <c r="C46" s="4"/>
      <c r="D46" s="4"/>
      <c r="E46" s="4">
        <v>7</v>
      </c>
      <c r="F46" s="66">
        <f t="shared" si="0"/>
        <v>7</v>
      </c>
      <c r="G46" s="4"/>
      <c r="H46" s="4"/>
      <c r="I46" s="4"/>
      <c r="J46" s="4"/>
      <c r="K46" s="5">
        <f t="shared" si="2"/>
        <v>0</v>
      </c>
      <c r="L46" s="4"/>
      <c r="M46" s="4"/>
      <c r="N46" s="4"/>
      <c r="O46" s="4">
        <f>1+1+2</f>
        <v>4</v>
      </c>
      <c r="P46" s="5">
        <f t="shared" si="69"/>
        <v>4</v>
      </c>
      <c r="Q46" s="60">
        <f t="shared" si="70"/>
        <v>0</v>
      </c>
      <c r="R46" s="4">
        <f t="shared" si="71"/>
        <v>0</v>
      </c>
      <c r="S46" s="4">
        <f t="shared" si="72"/>
        <v>0</v>
      </c>
      <c r="T46" s="4">
        <f t="shared" si="73"/>
        <v>3</v>
      </c>
      <c r="U46" s="66">
        <f t="shared" si="74"/>
        <v>3</v>
      </c>
    </row>
    <row r="47" spans="1:21" x14ac:dyDescent="0.25">
      <c r="A47" s="4" t="s">
        <v>389</v>
      </c>
      <c r="B47" s="4"/>
      <c r="C47" s="4"/>
      <c r="D47" s="4"/>
      <c r="E47" s="4">
        <v>5</v>
      </c>
      <c r="F47" s="66">
        <f t="shared" si="0"/>
        <v>5</v>
      </c>
      <c r="G47" s="4"/>
      <c r="H47" s="4"/>
      <c r="I47" s="4"/>
      <c r="J47" s="4"/>
      <c r="K47" s="5">
        <f t="shared" si="2"/>
        <v>0</v>
      </c>
      <c r="L47" s="4"/>
      <c r="M47" s="4"/>
      <c r="N47" s="4"/>
      <c r="O47" s="4">
        <f>1+2</f>
        <v>3</v>
      </c>
      <c r="P47" s="5">
        <f t="shared" si="69"/>
        <v>3</v>
      </c>
      <c r="Q47" s="60">
        <f t="shared" si="70"/>
        <v>0</v>
      </c>
      <c r="R47" s="4">
        <f t="shared" si="71"/>
        <v>0</v>
      </c>
      <c r="S47" s="4">
        <f t="shared" si="72"/>
        <v>0</v>
      </c>
      <c r="T47" s="4">
        <f t="shared" si="73"/>
        <v>2</v>
      </c>
      <c r="U47" s="66">
        <f t="shared" si="74"/>
        <v>2</v>
      </c>
    </row>
    <row r="48" spans="1:21" s="26" customFormat="1" x14ac:dyDescent="0.25">
      <c r="A48" s="4" t="s">
        <v>400</v>
      </c>
      <c r="B48" s="4"/>
      <c r="C48" s="4"/>
      <c r="D48" s="4"/>
      <c r="E48" s="4">
        <v>7</v>
      </c>
      <c r="F48" s="66">
        <f t="shared" si="0"/>
        <v>7</v>
      </c>
      <c r="G48" s="4"/>
      <c r="H48" s="4"/>
      <c r="I48" s="4"/>
      <c r="J48" s="4"/>
      <c r="K48" s="5">
        <f t="shared" si="2"/>
        <v>0</v>
      </c>
      <c r="L48" s="4"/>
      <c r="M48" s="4"/>
      <c r="N48" s="4"/>
      <c r="O48" s="4">
        <f>2</f>
        <v>2</v>
      </c>
      <c r="P48" s="5">
        <f t="shared" si="69"/>
        <v>2</v>
      </c>
      <c r="Q48" s="60">
        <f t="shared" ref="Q48" si="75">B48+G48-L48</f>
        <v>0</v>
      </c>
      <c r="R48" s="4">
        <f t="shared" ref="R48" si="76">C48+H48-M48</f>
        <v>0</v>
      </c>
      <c r="S48" s="4">
        <f t="shared" ref="S48" si="77">D48+I48-N48</f>
        <v>0</v>
      </c>
      <c r="T48" s="4">
        <f t="shared" ref="T48" si="78">E48+J48-O48</f>
        <v>5</v>
      </c>
      <c r="U48" s="66">
        <f t="shared" ref="U48" si="79">F48+K48-P48</f>
        <v>5</v>
      </c>
    </row>
    <row r="49" spans="1:21" s="26" customFormat="1" x14ac:dyDescent="0.25">
      <c r="A49" s="4" t="s">
        <v>571</v>
      </c>
      <c r="B49" s="4"/>
      <c r="C49" s="4"/>
      <c r="D49" s="4"/>
      <c r="E49" s="4">
        <f>104</f>
        <v>104</v>
      </c>
      <c r="F49" s="66">
        <f t="shared" si="0"/>
        <v>104</v>
      </c>
      <c r="G49" s="4"/>
      <c r="H49" s="4"/>
      <c r="I49" s="4"/>
      <c r="J49" s="4"/>
      <c r="K49" s="5">
        <f t="shared" si="2"/>
        <v>0</v>
      </c>
      <c r="L49" s="4"/>
      <c r="M49" s="4"/>
      <c r="N49" s="4"/>
      <c r="O49" s="4">
        <f>1+4+8+1</f>
        <v>14</v>
      </c>
      <c r="P49" s="5">
        <f t="shared" ref="P49:P50" si="80">L49+M49+N49+O49</f>
        <v>14</v>
      </c>
      <c r="Q49" s="60">
        <f t="shared" ref="Q49:Q50" si="81">B49+G49-L49</f>
        <v>0</v>
      </c>
      <c r="R49" s="4">
        <f t="shared" ref="R49:R50" si="82">C49+H49-M49</f>
        <v>0</v>
      </c>
      <c r="S49" s="4">
        <f t="shared" ref="S49:S50" si="83">D49+I49-N49</f>
        <v>0</v>
      </c>
      <c r="T49" s="4">
        <f t="shared" ref="T49:T50" si="84">E49+J49-O49</f>
        <v>90</v>
      </c>
      <c r="U49" s="66">
        <f t="shared" ref="U49:U50" si="85">F49+K49-P49</f>
        <v>90</v>
      </c>
    </row>
    <row r="50" spans="1:21" s="26" customFormat="1" x14ac:dyDescent="0.25">
      <c r="A50" s="4" t="s">
        <v>572</v>
      </c>
      <c r="B50" s="4"/>
      <c r="C50" s="4"/>
      <c r="D50" s="4"/>
      <c r="E50" s="4">
        <v>50</v>
      </c>
      <c r="F50" s="66">
        <f t="shared" si="0"/>
        <v>50</v>
      </c>
      <c r="G50" s="4"/>
      <c r="H50" s="4"/>
      <c r="I50" s="4"/>
      <c r="J50" s="4"/>
      <c r="K50" s="5">
        <f t="shared" si="2"/>
        <v>0</v>
      </c>
      <c r="L50" s="4"/>
      <c r="M50" s="4"/>
      <c r="N50" s="4"/>
      <c r="O50" s="4"/>
      <c r="P50" s="5">
        <f t="shared" si="80"/>
        <v>0</v>
      </c>
      <c r="Q50" s="60">
        <f t="shared" si="81"/>
        <v>0</v>
      </c>
      <c r="R50" s="4">
        <f t="shared" si="82"/>
        <v>0</v>
      </c>
      <c r="S50" s="4">
        <f t="shared" si="83"/>
        <v>0</v>
      </c>
      <c r="T50" s="4">
        <f t="shared" si="84"/>
        <v>50</v>
      </c>
      <c r="U50" s="66">
        <f t="shared" si="85"/>
        <v>50</v>
      </c>
    </row>
    <row r="51" spans="1:21" s="26" customFormat="1" ht="18.75" x14ac:dyDescent="0.3">
      <c r="A51" s="88" t="s">
        <v>667</v>
      </c>
      <c r="B51" s="4"/>
      <c r="C51" s="4"/>
      <c r="D51" s="4"/>
      <c r="E51" s="4"/>
      <c r="F51" s="66">
        <f t="shared" si="0"/>
        <v>0</v>
      </c>
      <c r="G51" s="4"/>
      <c r="H51" s="4"/>
      <c r="I51" s="4"/>
      <c r="J51" s="4"/>
      <c r="K51" s="5">
        <f t="shared" si="2"/>
        <v>0</v>
      </c>
      <c r="L51" s="4"/>
      <c r="M51" s="4"/>
      <c r="N51" s="4"/>
      <c r="O51" s="4"/>
      <c r="P51" s="5">
        <f t="shared" ref="P51:P54" si="86">L51+M51+N51+O51</f>
        <v>0</v>
      </c>
      <c r="Q51" s="60">
        <f t="shared" ref="Q51:Q54" si="87">B51+G51-L51</f>
        <v>0</v>
      </c>
      <c r="R51" s="4">
        <f t="shared" ref="R51:R54" si="88">C51+H51-M51</f>
        <v>0</v>
      </c>
      <c r="S51" s="4">
        <f t="shared" ref="S51:S54" si="89">D51+I51-N51</f>
        <v>0</v>
      </c>
      <c r="T51" s="4">
        <f t="shared" ref="T51:T54" si="90">E51+J51-O51</f>
        <v>0</v>
      </c>
      <c r="U51" s="66">
        <f t="shared" ref="U51:U54" si="91">F51+K51-P51</f>
        <v>0</v>
      </c>
    </row>
    <row r="52" spans="1:21" s="26" customFormat="1" x14ac:dyDescent="0.25">
      <c r="A52" s="4" t="s">
        <v>668</v>
      </c>
      <c r="B52" s="4"/>
      <c r="C52" s="4"/>
      <c r="D52" s="4"/>
      <c r="E52" s="4">
        <v>8</v>
      </c>
      <c r="F52" s="66">
        <f t="shared" si="0"/>
        <v>8</v>
      </c>
      <c r="G52" s="4"/>
      <c r="H52" s="4"/>
      <c r="I52" s="4"/>
      <c r="J52" s="4"/>
      <c r="K52" s="5">
        <f t="shared" si="2"/>
        <v>0</v>
      </c>
      <c r="L52" s="4"/>
      <c r="M52" s="4"/>
      <c r="N52" s="4"/>
      <c r="O52" s="4">
        <f>3</f>
        <v>3</v>
      </c>
      <c r="P52" s="5">
        <f t="shared" si="86"/>
        <v>3</v>
      </c>
      <c r="Q52" s="60">
        <f t="shared" si="87"/>
        <v>0</v>
      </c>
      <c r="R52" s="4">
        <f t="shared" si="88"/>
        <v>0</v>
      </c>
      <c r="S52" s="4">
        <f t="shared" si="89"/>
        <v>0</v>
      </c>
      <c r="T52" s="4">
        <f t="shared" si="90"/>
        <v>5</v>
      </c>
      <c r="U52" s="66">
        <f t="shared" si="91"/>
        <v>5</v>
      </c>
    </row>
    <row r="53" spans="1:21" x14ac:dyDescent="0.25">
      <c r="A53" s="4" t="s">
        <v>586</v>
      </c>
      <c r="B53" s="4"/>
      <c r="C53" s="4"/>
      <c r="D53" s="4"/>
      <c r="E53" s="4">
        <v>8</v>
      </c>
      <c r="F53" s="66">
        <f t="shared" si="0"/>
        <v>8</v>
      </c>
      <c r="G53" s="4"/>
      <c r="H53" s="4"/>
      <c r="I53" s="4"/>
      <c r="J53" s="4"/>
      <c r="K53" s="5">
        <f t="shared" si="2"/>
        <v>0</v>
      </c>
      <c r="L53" s="4"/>
      <c r="M53" s="4"/>
      <c r="N53" s="4"/>
      <c r="O53" s="4">
        <f>3</f>
        <v>3</v>
      </c>
      <c r="P53" s="5">
        <f t="shared" si="86"/>
        <v>3</v>
      </c>
      <c r="Q53" s="60">
        <f t="shared" si="87"/>
        <v>0</v>
      </c>
      <c r="R53" s="4">
        <f t="shared" si="88"/>
        <v>0</v>
      </c>
      <c r="S53" s="4">
        <f t="shared" si="89"/>
        <v>0</v>
      </c>
      <c r="T53" s="4">
        <f t="shared" si="90"/>
        <v>5</v>
      </c>
      <c r="U53" s="66">
        <f t="shared" si="91"/>
        <v>5</v>
      </c>
    </row>
    <row r="54" spans="1:21" x14ac:dyDescent="0.25">
      <c r="A54" s="4" t="s">
        <v>585</v>
      </c>
      <c r="B54" s="4"/>
      <c r="C54" s="4"/>
      <c r="D54" s="4"/>
      <c r="E54" s="4">
        <v>11</v>
      </c>
      <c r="F54" s="66">
        <f t="shared" si="0"/>
        <v>11</v>
      </c>
      <c r="G54" s="4"/>
      <c r="H54" s="4"/>
      <c r="I54" s="4"/>
      <c r="J54" s="4"/>
      <c r="K54" s="5">
        <f t="shared" si="2"/>
        <v>0</v>
      </c>
      <c r="L54" s="4"/>
      <c r="M54" s="4"/>
      <c r="N54" s="4"/>
      <c r="O54" s="4">
        <f>3</f>
        <v>3</v>
      </c>
      <c r="P54" s="5">
        <f t="shared" si="86"/>
        <v>3</v>
      </c>
      <c r="Q54" s="60">
        <f t="shared" si="87"/>
        <v>0</v>
      </c>
      <c r="R54" s="4">
        <f t="shared" si="88"/>
        <v>0</v>
      </c>
      <c r="S54" s="4">
        <f t="shared" si="89"/>
        <v>0</v>
      </c>
      <c r="T54" s="4">
        <f t="shared" si="90"/>
        <v>8</v>
      </c>
      <c r="U54" s="66">
        <f t="shared" si="91"/>
        <v>8</v>
      </c>
    </row>
    <row r="55" spans="1:21" s="26" customFormat="1" ht="18.75" x14ac:dyDescent="0.3">
      <c r="A55" s="88" t="s">
        <v>665</v>
      </c>
      <c r="B55" s="4"/>
      <c r="C55" s="4"/>
      <c r="D55" s="4"/>
      <c r="E55" s="4"/>
      <c r="F55" s="66">
        <f t="shared" ref="F55:F65" si="92">B55+C55+D55+E55</f>
        <v>0</v>
      </c>
      <c r="G55" s="4"/>
      <c r="H55" s="4"/>
      <c r="I55" s="4"/>
      <c r="J55" s="4"/>
      <c r="K55" s="5">
        <f t="shared" ref="K55:K65" si="93">G55+H55+I55+J55</f>
        <v>0</v>
      </c>
      <c r="L55" s="4"/>
      <c r="M55" s="4"/>
      <c r="N55" s="4"/>
      <c r="O55" s="4"/>
      <c r="P55" s="5">
        <f t="shared" ref="P55:P65" si="94">L55+M55+N55+O55</f>
        <v>0</v>
      </c>
      <c r="Q55" s="60">
        <f t="shared" ref="Q55:Q65" si="95">B55+G55-L55</f>
        <v>0</v>
      </c>
      <c r="R55" s="4">
        <f t="shared" ref="R55:R65" si="96">C55+H55-M55</f>
        <v>0</v>
      </c>
      <c r="S55" s="4">
        <f t="shared" ref="S55:S65" si="97">D55+I55-N55</f>
        <v>0</v>
      </c>
      <c r="T55" s="4">
        <f t="shared" ref="T55:T65" si="98">E55+J55-O55</f>
        <v>0</v>
      </c>
      <c r="U55" s="66">
        <f t="shared" ref="U55:U65" si="99">F55+K55-P55</f>
        <v>0</v>
      </c>
    </row>
    <row r="56" spans="1:21" x14ac:dyDescent="0.25">
      <c r="A56" s="4" t="s">
        <v>666</v>
      </c>
      <c r="B56" s="4"/>
      <c r="C56" s="4"/>
      <c r="D56" s="4"/>
      <c r="E56" s="4">
        <v>6</v>
      </c>
      <c r="F56" s="66">
        <f t="shared" si="92"/>
        <v>6</v>
      </c>
      <c r="G56" s="4"/>
      <c r="H56" s="4"/>
      <c r="I56" s="4"/>
      <c r="J56" s="4"/>
      <c r="K56" s="5">
        <f t="shared" si="93"/>
        <v>0</v>
      </c>
      <c r="L56" s="4"/>
      <c r="M56" s="4"/>
      <c r="N56" s="4"/>
      <c r="O56" s="4">
        <f>1+4</f>
        <v>5</v>
      </c>
      <c r="P56" s="5">
        <f t="shared" si="94"/>
        <v>5</v>
      </c>
      <c r="Q56" s="60">
        <f t="shared" si="95"/>
        <v>0</v>
      </c>
      <c r="R56" s="4">
        <f t="shared" si="96"/>
        <v>0</v>
      </c>
      <c r="S56" s="4">
        <f t="shared" si="97"/>
        <v>0</v>
      </c>
      <c r="T56" s="4">
        <f t="shared" si="98"/>
        <v>1</v>
      </c>
      <c r="U56" s="66">
        <f t="shared" si="99"/>
        <v>1</v>
      </c>
    </row>
    <row r="57" spans="1:21" x14ac:dyDescent="0.25">
      <c r="A57" s="4" t="s">
        <v>669</v>
      </c>
      <c r="B57" s="4"/>
      <c r="C57" s="4"/>
      <c r="D57" s="4"/>
      <c r="E57" s="4">
        <v>23</v>
      </c>
      <c r="F57" s="66">
        <f t="shared" si="92"/>
        <v>23</v>
      </c>
      <c r="G57" s="4"/>
      <c r="H57" s="4"/>
      <c r="I57" s="4"/>
      <c r="J57" s="4"/>
      <c r="K57" s="5">
        <f t="shared" si="93"/>
        <v>0</v>
      </c>
      <c r="L57" s="4"/>
      <c r="M57" s="4"/>
      <c r="N57" s="4"/>
      <c r="O57" s="4">
        <f>3+2+3+1+3+1+2</f>
        <v>15</v>
      </c>
      <c r="P57" s="5">
        <f t="shared" si="94"/>
        <v>15</v>
      </c>
      <c r="Q57" s="60">
        <f t="shared" si="95"/>
        <v>0</v>
      </c>
      <c r="R57" s="4">
        <f t="shared" si="96"/>
        <v>0</v>
      </c>
      <c r="S57" s="4">
        <f t="shared" si="97"/>
        <v>0</v>
      </c>
      <c r="T57" s="4">
        <f t="shared" si="98"/>
        <v>8</v>
      </c>
      <c r="U57" s="66">
        <f t="shared" si="99"/>
        <v>8</v>
      </c>
    </row>
    <row r="58" spans="1:21" x14ac:dyDescent="0.25">
      <c r="A58" s="4" t="s">
        <v>670</v>
      </c>
      <c r="B58" s="4"/>
      <c r="C58" s="4"/>
      <c r="D58" s="4"/>
      <c r="E58" s="4">
        <v>61</v>
      </c>
      <c r="F58" s="66">
        <f t="shared" si="92"/>
        <v>61</v>
      </c>
      <c r="G58" s="4"/>
      <c r="H58" s="4"/>
      <c r="I58" s="4"/>
      <c r="J58" s="4"/>
      <c r="K58" s="5">
        <f t="shared" si="93"/>
        <v>0</v>
      </c>
      <c r="L58" s="4"/>
      <c r="M58" s="4"/>
      <c r="N58" s="4"/>
      <c r="O58" s="4"/>
      <c r="P58" s="5">
        <f t="shared" si="94"/>
        <v>0</v>
      </c>
      <c r="Q58" s="60">
        <f t="shared" si="95"/>
        <v>0</v>
      </c>
      <c r="R58" s="4">
        <f t="shared" si="96"/>
        <v>0</v>
      </c>
      <c r="S58" s="4">
        <f t="shared" si="97"/>
        <v>0</v>
      </c>
      <c r="T58" s="4">
        <f t="shared" si="98"/>
        <v>61</v>
      </c>
      <c r="U58" s="66">
        <f t="shared" si="99"/>
        <v>61</v>
      </c>
    </row>
    <row r="59" spans="1:21" x14ac:dyDescent="0.25">
      <c r="A59" s="4" t="s">
        <v>671</v>
      </c>
      <c r="B59" s="4"/>
      <c r="C59" s="4"/>
      <c r="D59" s="4"/>
      <c r="E59" s="4">
        <v>1</v>
      </c>
      <c r="F59" s="66">
        <f t="shared" si="92"/>
        <v>1</v>
      </c>
      <c r="G59" s="4"/>
      <c r="H59" s="4"/>
      <c r="I59" s="4"/>
      <c r="J59" s="4"/>
      <c r="K59" s="5">
        <f t="shared" si="93"/>
        <v>0</v>
      </c>
      <c r="L59" s="4"/>
      <c r="M59" s="4"/>
      <c r="N59" s="4"/>
      <c r="O59" s="4"/>
      <c r="P59" s="5">
        <f t="shared" si="94"/>
        <v>0</v>
      </c>
      <c r="Q59" s="60">
        <f t="shared" si="95"/>
        <v>0</v>
      </c>
      <c r="R59" s="4">
        <f t="shared" si="96"/>
        <v>0</v>
      </c>
      <c r="S59" s="4">
        <f t="shared" si="97"/>
        <v>0</v>
      </c>
      <c r="T59" s="4">
        <f t="shared" si="98"/>
        <v>1</v>
      </c>
      <c r="U59" s="66">
        <f t="shared" si="99"/>
        <v>1</v>
      </c>
    </row>
    <row r="60" spans="1:21" x14ac:dyDescent="0.25">
      <c r="A60" s="4" t="s">
        <v>672</v>
      </c>
      <c r="B60" s="4"/>
      <c r="C60" s="4"/>
      <c r="D60" s="4"/>
      <c r="E60" s="4">
        <v>165</v>
      </c>
      <c r="F60" s="66">
        <f t="shared" si="92"/>
        <v>165</v>
      </c>
      <c r="G60" s="4"/>
      <c r="H60" s="4"/>
      <c r="I60" s="4"/>
      <c r="J60" s="4"/>
      <c r="K60" s="5">
        <f t="shared" si="93"/>
        <v>0</v>
      </c>
      <c r="L60" s="4"/>
      <c r="M60" s="4"/>
      <c r="N60" s="4"/>
      <c r="O60" s="4"/>
      <c r="P60" s="5">
        <f t="shared" si="94"/>
        <v>0</v>
      </c>
      <c r="Q60" s="60">
        <f t="shared" si="95"/>
        <v>0</v>
      </c>
      <c r="R60" s="4">
        <f t="shared" si="96"/>
        <v>0</v>
      </c>
      <c r="S60" s="4">
        <f t="shared" si="97"/>
        <v>0</v>
      </c>
      <c r="T60" s="4">
        <f t="shared" si="98"/>
        <v>165</v>
      </c>
      <c r="U60" s="66">
        <f t="shared" si="99"/>
        <v>165</v>
      </c>
    </row>
    <row r="61" spans="1:21" x14ac:dyDescent="0.25">
      <c r="A61" s="4" t="s">
        <v>673</v>
      </c>
      <c r="B61" s="4"/>
      <c r="C61" s="4"/>
      <c r="D61" s="4"/>
      <c r="E61" s="4">
        <v>38</v>
      </c>
      <c r="F61" s="66">
        <f t="shared" si="92"/>
        <v>38</v>
      </c>
      <c r="G61" s="4"/>
      <c r="H61" s="4"/>
      <c r="I61" s="4"/>
      <c r="J61" s="4"/>
      <c r="K61" s="5">
        <f t="shared" si="93"/>
        <v>0</v>
      </c>
      <c r="L61" s="4"/>
      <c r="M61" s="4"/>
      <c r="N61" s="4"/>
      <c r="O61" s="4"/>
      <c r="P61" s="5">
        <f t="shared" si="94"/>
        <v>0</v>
      </c>
      <c r="Q61" s="60">
        <f t="shared" si="95"/>
        <v>0</v>
      </c>
      <c r="R61" s="4">
        <f t="shared" si="96"/>
        <v>0</v>
      </c>
      <c r="S61" s="4">
        <f t="shared" si="97"/>
        <v>0</v>
      </c>
      <c r="T61" s="4">
        <f t="shared" si="98"/>
        <v>38</v>
      </c>
      <c r="U61" s="66">
        <f t="shared" si="99"/>
        <v>38</v>
      </c>
    </row>
    <row r="62" spans="1:21" s="26" customFormat="1" ht="15.75" x14ac:dyDescent="0.25">
      <c r="A62" s="89" t="s">
        <v>870</v>
      </c>
      <c r="B62" s="4"/>
      <c r="C62" s="4"/>
      <c r="D62" s="4"/>
      <c r="E62" s="4"/>
      <c r="F62" s="66">
        <f t="shared" si="92"/>
        <v>0</v>
      </c>
      <c r="G62" s="4"/>
      <c r="H62" s="4"/>
      <c r="I62" s="4"/>
      <c r="J62" s="4"/>
      <c r="K62" s="5">
        <f t="shared" si="93"/>
        <v>0</v>
      </c>
      <c r="L62" s="4"/>
      <c r="M62" s="4"/>
      <c r="N62" s="4"/>
      <c r="O62" s="4"/>
      <c r="P62" s="5">
        <f t="shared" ref="P62:P64" si="100">L62+M62+N62+O62</f>
        <v>0</v>
      </c>
      <c r="Q62" s="60">
        <f t="shared" ref="Q62:Q64" si="101">B62+G62-L62</f>
        <v>0</v>
      </c>
      <c r="R62" s="4">
        <f t="shared" ref="R62:R64" si="102">C62+H62-M62</f>
        <v>0</v>
      </c>
      <c r="S62" s="4">
        <f t="shared" ref="S62:S64" si="103">D62+I62-N62</f>
        <v>0</v>
      </c>
      <c r="T62" s="4">
        <f t="shared" ref="T62:T64" si="104">E62+J62-O62</f>
        <v>0</v>
      </c>
      <c r="U62" s="66">
        <f t="shared" ref="U62:U64" si="105">F62+K62-P62</f>
        <v>0</v>
      </c>
    </row>
    <row r="63" spans="1:21" s="26" customFormat="1" x14ac:dyDescent="0.25">
      <c r="A63" s="4" t="s">
        <v>870</v>
      </c>
      <c r="B63" s="4">
        <v>2</v>
      </c>
      <c r="C63" s="4"/>
      <c r="D63" s="4">
        <v>98</v>
      </c>
      <c r="E63" s="4"/>
      <c r="F63" s="66">
        <f t="shared" si="92"/>
        <v>100</v>
      </c>
      <c r="G63" s="4"/>
      <c r="H63" s="4"/>
      <c r="I63" s="4"/>
      <c r="J63" s="4"/>
      <c r="K63" s="5">
        <f t="shared" si="93"/>
        <v>0</v>
      </c>
      <c r="L63" s="4"/>
      <c r="M63" s="4"/>
      <c r="N63" s="4">
        <f>1+1+1+5+1</f>
        <v>9</v>
      </c>
      <c r="O63" s="4"/>
      <c r="P63" s="5">
        <f t="shared" si="100"/>
        <v>9</v>
      </c>
      <c r="Q63" s="60">
        <f t="shared" si="101"/>
        <v>2</v>
      </c>
      <c r="R63" s="4">
        <f t="shared" si="102"/>
        <v>0</v>
      </c>
      <c r="S63" s="4">
        <f t="shared" si="103"/>
        <v>89</v>
      </c>
      <c r="T63" s="4">
        <f t="shared" si="104"/>
        <v>0</v>
      </c>
      <c r="U63" s="66">
        <f t="shared" si="105"/>
        <v>91</v>
      </c>
    </row>
    <row r="64" spans="1:21" ht="18.75" x14ac:dyDescent="0.3">
      <c r="A64" s="88" t="s">
        <v>315</v>
      </c>
      <c r="B64" s="4"/>
      <c r="C64" s="4"/>
      <c r="D64" s="4"/>
      <c r="E64" s="4"/>
      <c r="F64" s="66">
        <f t="shared" si="92"/>
        <v>0</v>
      </c>
      <c r="G64" s="4"/>
      <c r="H64" s="4"/>
      <c r="I64" s="4"/>
      <c r="J64" s="4"/>
      <c r="K64" s="5">
        <f t="shared" si="93"/>
        <v>0</v>
      </c>
      <c r="L64" s="4"/>
      <c r="M64" s="4"/>
      <c r="N64" s="4"/>
      <c r="O64" s="4"/>
      <c r="P64" s="5">
        <f t="shared" si="100"/>
        <v>0</v>
      </c>
      <c r="Q64" s="60">
        <f t="shared" si="101"/>
        <v>0</v>
      </c>
      <c r="R64" s="4">
        <f t="shared" si="102"/>
        <v>0</v>
      </c>
      <c r="S64" s="4">
        <f t="shared" si="103"/>
        <v>0</v>
      </c>
      <c r="T64" s="4">
        <f t="shared" si="104"/>
        <v>0</v>
      </c>
      <c r="U64" s="66">
        <f t="shared" si="105"/>
        <v>0</v>
      </c>
    </row>
    <row r="65" spans="1:21" ht="15.75" thickBot="1" x14ac:dyDescent="0.3">
      <c r="A65" s="24" t="s">
        <v>315</v>
      </c>
      <c r="B65" s="24"/>
      <c r="C65" s="24"/>
      <c r="D65" s="24">
        <v>1</v>
      </c>
      <c r="E65" s="24">
        <v>29</v>
      </c>
      <c r="F65" s="86">
        <f t="shared" si="92"/>
        <v>30</v>
      </c>
      <c r="G65" s="24"/>
      <c r="H65" s="24"/>
      <c r="I65" s="24"/>
      <c r="J65" s="24"/>
      <c r="K65" s="87">
        <f t="shared" si="93"/>
        <v>0</v>
      </c>
      <c r="L65" s="24"/>
      <c r="M65" s="24"/>
      <c r="N65" s="24"/>
      <c r="O65" s="24">
        <f>1+1+2+3+4+1+2+1+4+2+3+2</f>
        <v>26</v>
      </c>
      <c r="P65" s="87">
        <f t="shared" si="94"/>
        <v>26</v>
      </c>
      <c r="Q65" s="111">
        <f t="shared" si="95"/>
        <v>0</v>
      </c>
      <c r="R65" s="24">
        <f t="shared" si="96"/>
        <v>0</v>
      </c>
      <c r="S65" s="24">
        <f t="shared" si="97"/>
        <v>1</v>
      </c>
      <c r="T65" s="24">
        <f t="shared" si="98"/>
        <v>3</v>
      </c>
      <c r="U65" s="86">
        <f t="shared" si="99"/>
        <v>4</v>
      </c>
    </row>
    <row r="66" spans="1:21" s="106" customFormat="1" x14ac:dyDescent="0.25">
      <c r="F66" s="108"/>
      <c r="K66" s="103"/>
      <c r="P66" s="103"/>
      <c r="Q66" s="107"/>
      <c r="U66" s="108"/>
    </row>
    <row r="67" spans="1:21" s="106" customFormat="1" x14ac:dyDescent="0.25">
      <c r="F67" s="108"/>
      <c r="K67" s="103"/>
      <c r="P67" s="103"/>
      <c r="Q67" s="107"/>
      <c r="U67" s="108"/>
    </row>
    <row r="68" spans="1:21" s="106" customFormat="1" x14ac:dyDescent="0.25">
      <c r="F68" s="108"/>
      <c r="K68" s="103"/>
      <c r="P68" s="103"/>
      <c r="Q68" s="107"/>
      <c r="U68" s="108"/>
    </row>
    <row r="69" spans="1:21" s="106" customFormat="1" x14ac:dyDescent="0.25">
      <c r="F69" s="108"/>
      <c r="K69" s="103"/>
      <c r="P69" s="103"/>
      <c r="Q69" s="107"/>
      <c r="U69" s="108"/>
    </row>
    <row r="70" spans="1:21" s="106" customFormat="1" x14ac:dyDescent="0.25">
      <c r="F70" s="108"/>
      <c r="K70" s="103"/>
      <c r="P70" s="103"/>
      <c r="Q70" s="107"/>
      <c r="U70" s="108"/>
    </row>
    <row r="71" spans="1:21" s="106" customFormat="1" x14ac:dyDescent="0.25">
      <c r="F71" s="108"/>
      <c r="K71" s="103"/>
      <c r="P71" s="103"/>
      <c r="Q71" s="107"/>
      <c r="U71" s="108"/>
    </row>
    <row r="72" spans="1:21" s="106" customFormat="1" x14ac:dyDescent="0.25">
      <c r="F72" s="108"/>
      <c r="K72" s="103"/>
      <c r="P72" s="103"/>
      <c r="Q72" s="107"/>
      <c r="U72" s="108"/>
    </row>
    <row r="73" spans="1:21" s="106" customFormat="1" x14ac:dyDescent="0.25">
      <c r="F73" s="108"/>
      <c r="K73" s="103"/>
      <c r="P73" s="103"/>
      <c r="Q73" s="107"/>
      <c r="U73" s="108"/>
    </row>
    <row r="74" spans="1:21" s="106" customFormat="1" x14ac:dyDescent="0.25">
      <c r="F74" s="108"/>
      <c r="K74" s="103"/>
      <c r="P74" s="103"/>
      <c r="Q74" s="107"/>
      <c r="U74" s="108"/>
    </row>
    <row r="75" spans="1:21" s="106" customFormat="1" x14ac:dyDescent="0.25">
      <c r="F75" s="108"/>
      <c r="K75" s="103"/>
      <c r="P75" s="103"/>
      <c r="Q75" s="107"/>
      <c r="U75" s="108"/>
    </row>
    <row r="76" spans="1:21" s="106" customFormat="1" x14ac:dyDescent="0.25">
      <c r="F76" s="108"/>
      <c r="K76" s="103"/>
      <c r="P76" s="103"/>
      <c r="Q76" s="107"/>
      <c r="U76" s="108"/>
    </row>
    <row r="77" spans="1:21" s="106" customFormat="1" x14ac:dyDescent="0.25">
      <c r="F77" s="108"/>
      <c r="K77" s="103"/>
      <c r="P77" s="103"/>
      <c r="Q77" s="107"/>
      <c r="U77" s="108"/>
    </row>
    <row r="78" spans="1:21" s="106" customFormat="1" x14ac:dyDescent="0.25">
      <c r="F78" s="108"/>
      <c r="K78" s="103"/>
      <c r="P78" s="103"/>
      <c r="Q78" s="107"/>
      <c r="U78" s="108"/>
    </row>
    <row r="79" spans="1:21" s="106" customFormat="1" x14ac:dyDescent="0.25">
      <c r="F79" s="108"/>
      <c r="K79" s="103"/>
      <c r="P79" s="103"/>
      <c r="Q79" s="107"/>
      <c r="U79" s="108"/>
    </row>
    <row r="80" spans="1:21" s="106" customFormat="1" x14ac:dyDescent="0.25">
      <c r="F80" s="108"/>
      <c r="K80" s="103"/>
      <c r="P80" s="103"/>
      <c r="Q80" s="107"/>
      <c r="U80" s="108"/>
    </row>
    <row r="81" spans="6:21" s="106" customFormat="1" x14ac:dyDescent="0.25">
      <c r="F81" s="108"/>
      <c r="K81" s="103"/>
      <c r="P81" s="103"/>
      <c r="Q81" s="107"/>
      <c r="U81" s="108"/>
    </row>
    <row r="82" spans="6:21" s="106" customFormat="1" x14ac:dyDescent="0.25">
      <c r="F82" s="108"/>
      <c r="K82" s="103"/>
      <c r="P82" s="103"/>
      <c r="Q82" s="107"/>
      <c r="U82" s="108"/>
    </row>
    <row r="83" spans="6:21" s="106" customFormat="1" x14ac:dyDescent="0.25"/>
    <row r="84" spans="6:21" s="106" customFormat="1" x14ac:dyDescent="0.25"/>
    <row r="85" spans="6:21" s="106" customFormat="1" x14ac:dyDescent="0.25"/>
  </sheetData>
  <mergeCells count="5">
    <mergeCell ref="A1:A2"/>
    <mergeCell ref="B1:F1"/>
    <mergeCell ref="G1:K1"/>
    <mergeCell ref="L1:P1"/>
    <mergeCell ref="Q1:U1"/>
  </mergeCells>
  <pageMargins left="0.2" right="0.2" top="0.2" bottom="0.2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/>
  </sheetViews>
  <sheetFormatPr defaultRowHeight="15" x14ac:dyDescent="0.25"/>
  <cols>
    <col min="1" max="1" width="5.42578125" customWidth="1"/>
  </cols>
  <sheetData>
    <row r="1" spans="1:8" x14ac:dyDescent="0.25">
      <c r="A1" s="90" t="s">
        <v>411</v>
      </c>
      <c r="B1" s="90" t="s">
        <v>412</v>
      </c>
      <c r="C1" s="90" t="s">
        <v>413</v>
      </c>
      <c r="D1" s="90" t="s">
        <v>414</v>
      </c>
      <c r="E1" s="90" t="s">
        <v>415</v>
      </c>
      <c r="F1" s="90" t="s">
        <v>416</v>
      </c>
      <c r="G1" s="90" t="s">
        <v>417</v>
      </c>
      <c r="H1" s="109" t="s">
        <v>418</v>
      </c>
    </row>
    <row r="2" spans="1:8" x14ac:dyDescent="0.25">
      <c r="A2" s="4"/>
      <c r="B2" s="4"/>
      <c r="C2" s="4"/>
      <c r="D2" s="4"/>
      <c r="E2" s="4"/>
      <c r="F2" s="4"/>
      <c r="G2" s="4"/>
      <c r="H2" s="4"/>
    </row>
    <row r="3" spans="1:8" x14ac:dyDescent="0.25">
      <c r="A3" s="4"/>
      <c r="B3" s="4"/>
      <c r="C3" s="4"/>
      <c r="D3" s="4"/>
      <c r="E3" s="4"/>
      <c r="F3" s="4"/>
      <c r="G3" s="4"/>
      <c r="H3" s="4"/>
    </row>
    <row r="4" spans="1:8" x14ac:dyDescent="0.25">
      <c r="A4" s="4"/>
      <c r="B4" s="4"/>
      <c r="C4" s="4"/>
      <c r="D4" s="4"/>
      <c r="E4" s="4"/>
      <c r="F4" s="4"/>
      <c r="G4" s="4"/>
      <c r="H4" s="4"/>
    </row>
    <row r="5" spans="1:8" x14ac:dyDescent="0.25">
      <c r="A5" s="4"/>
      <c r="B5" s="4"/>
      <c r="C5" s="4"/>
      <c r="D5" s="4"/>
      <c r="E5" s="4"/>
      <c r="F5" s="4"/>
      <c r="G5" s="4"/>
      <c r="H5" s="4"/>
    </row>
    <row r="6" spans="1:8" x14ac:dyDescent="0.25">
      <c r="A6" s="4"/>
      <c r="B6" s="4"/>
      <c r="C6" s="4"/>
      <c r="D6" s="4"/>
      <c r="E6" s="4"/>
      <c r="F6" s="4"/>
      <c r="G6" s="4"/>
      <c r="H6" s="4"/>
    </row>
    <row r="7" spans="1:8" x14ac:dyDescent="0.25">
      <c r="A7" s="4"/>
      <c r="B7" s="4"/>
      <c r="C7" s="4"/>
      <c r="D7" s="4"/>
      <c r="E7" s="4"/>
      <c r="F7" s="4"/>
      <c r="G7" s="4"/>
      <c r="H7" s="4"/>
    </row>
    <row r="8" spans="1:8" x14ac:dyDescent="0.25">
      <c r="A8" s="4"/>
      <c r="B8" s="4"/>
      <c r="C8" s="4"/>
      <c r="D8" s="4"/>
      <c r="E8" s="4"/>
      <c r="F8" s="4"/>
      <c r="G8" s="4"/>
      <c r="H8" s="4"/>
    </row>
    <row r="9" spans="1:8" x14ac:dyDescent="0.25">
      <c r="A9" s="4"/>
      <c r="B9" s="4"/>
      <c r="C9" s="4"/>
      <c r="D9" s="4"/>
      <c r="E9" s="4"/>
      <c r="F9" s="4"/>
      <c r="G9" s="4"/>
      <c r="H9" s="4"/>
    </row>
    <row r="10" spans="1:8" x14ac:dyDescent="0.25">
      <c r="A10" s="4"/>
      <c r="B10" s="4"/>
      <c r="C10" s="4"/>
      <c r="D10" s="4"/>
      <c r="E10" s="4"/>
      <c r="F10" s="4"/>
      <c r="G10" s="4"/>
      <c r="H10" s="4"/>
    </row>
    <row r="11" spans="1:8" x14ac:dyDescent="0.25">
      <c r="A11" s="4"/>
      <c r="B11" s="4"/>
      <c r="C11" s="4"/>
      <c r="D11" s="4"/>
      <c r="E11" s="4"/>
      <c r="F11" s="4"/>
      <c r="G11" s="4"/>
      <c r="H11" s="4"/>
    </row>
    <row r="12" spans="1:8" x14ac:dyDescent="0.25">
      <c r="A12" s="4"/>
      <c r="B12" s="4"/>
      <c r="C12" s="4"/>
      <c r="D12" s="4"/>
      <c r="E12" s="4"/>
      <c r="F12" s="4"/>
      <c r="G12" s="4"/>
      <c r="H12" s="4"/>
    </row>
    <row r="13" spans="1:8" x14ac:dyDescent="0.25">
      <c r="A13" s="4"/>
      <c r="B13" s="4"/>
      <c r="C13" s="4"/>
      <c r="D13" s="4"/>
      <c r="E13" s="4"/>
      <c r="F13" s="4"/>
      <c r="G13" s="4"/>
      <c r="H13" s="4"/>
    </row>
    <row r="14" spans="1:8" x14ac:dyDescent="0.25">
      <c r="A14" s="4"/>
      <c r="B14" s="4"/>
      <c r="C14" s="4"/>
      <c r="D14" s="4"/>
      <c r="E14" s="4"/>
      <c r="F14" s="4"/>
      <c r="G14" s="4"/>
      <c r="H14" s="4"/>
    </row>
    <row r="15" spans="1:8" x14ac:dyDescent="0.25">
      <c r="A15" s="4"/>
      <c r="B15" s="4"/>
      <c r="C15" s="4"/>
      <c r="D15" s="4"/>
      <c r="E15" s="4"/>
      <c r="F15" s="4"/>
      <c r="G15" s="4"/>
      <c r="H15" s="4"/>
    </row>
    <row r="16" spans="1:8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4"/>
      <c r="C18" s="4"/>
      <c r="D18" s="4"/>
      <c r="E18" s="4"/>
      <c r="F18" s="4"/>
      <c r="G18" s="4"/>
      <c r="H18" s="4"/>
    </row>
    <row r="19" spans="1:8" x14ac:dyDescent="0.25">
      <c r="A19" s="4"/>
      <c r="B19" s="4"/>
      <c r="C19" s="4"/>
      <c r="D19" s="4"/>
      <c r="E19" s="4"/>
      <c r="F19" s="4"/>
      <c r="G19" s="4"/>
      <c r="H19" s="4"/>
    </row>
    <row r="20" spans="1:8" x14ac:dyDescent="0.25">
      <c r="A20" s="4"/>
      <c r="B20" s="4"/>
      <c r="C20" s="4"/>
      <c r="D20" s="4"/>
      <c r="E20" s="4"/>
      <c r="F20" s="4"/>
      <c r="G20" s="4"/>
      <c r="H20" s="4"/>
    </row>
    <row r="21" spans="1:8" x14ac:dyDescent="0.25">
      <c r="A21" s="4"/>
      <c r="B21" s="4"/>
      <c r="C21" s="4"/>
      <c r="D21" s="4"/>
      <c r="E21" s="4"/>
      <c r="F21" s="4"/>
      <c r="G21" s="4"/>
      <c r="H21" s="4"/>
    </row>
    <row r="22" spans="1:8" x14ac:dyDescent="0.25">
      <c r="A22" s="4"/>
      <c r="B22" s="4"/>
      <c r="C22" s="4"/>
      <c r="D22" s="4"/>
      <c r="E22" s="4"/>
      <c r="F22" s="4"/>
      <c r="G22" s="4"/>
      <c r="H22" s="4"/>
    </row>
    <row r="23" spans="1:8" x14ac:dyDescent="0.25">
      <c r="A23" s="4"/>
      <c r="B23" s="4"/>
      <c r="C23" s="4"/>
      <c r="D23" s="4"/>
      <c r="E23" s="4"/>
      <c r="F23" s="4"/>
      <c r="G23" s="4"/>
      <c r="H23" s="4"/>
    </row>
    <row r="24" spans="1:8" x14ac:dyDescent="0.25">
      <c r="A24" s="4"/>
      <c r="B24" s="4"/>
      <c r="C24" s="4"/>
      <c r="D24" s="4"/>
      <c r="E24" s="4"/>
      <c r="F24" s="4"/>
      <c r="G24" s="4"/>
      <c r="H24" s="4"/>
    </row>
    <row r="25" spans="1:8" x14ac:dyDescent="0.25">
      <c r="A25" s="4"/>
      <c r="B25" s="4"/>
      <c r="C25" s="4"/>
      <c r="D25" s="4"/>
      <c r="E25" s="4"/>
      <c r="F25" s="4"/>
      <c r="G25" s="4"/>
      <c r="H25" s="4"/>
    </row>
    <row r="26" spans="1:8" x14ac:dyDescent="0.25">
      <c r="A26" s="4"/>
      <c r="B26" s="4"/>
      <c r="C26" s="4"/>
      <c r="D26" s="4"/>
      <c r="E26" s="4"/>
      <c r="F26" s="4"/>
      <c r="G26" s="4"/>
      <c r="H26" s="4"/>
    </row>
    <row r="27" spans="1:8" x14ac:dyDescent="0.25">
      <c r="A27" s="4"/>
      <c r="B27" s="4"/>
      <c r="C27" s="4"/>
      <c r="D27" s="4"/>
      <c r="E27" s="4"/>
      <c r="F27" s="4"/>
      <c r="G27" s="4"/>
      <c r="H27" s="4"/>
    </row>
    <row r="28" spans="1:8" x14ac:dyDescent="0.25">
      <c r="A28" s="4"/>
      <c r="B28" s="4"/>
      <c r="C28" s="4"/>
      <c r="D28" s="4"/>
      <c r="E28" s="4"/>
      <c r="F28" s="4"/>
      <c r="G28" s="4"/>
      <c r="H28" s="4"/>
    </row>
    <row r="29" spans="1:8" x14ac:dyDescent="0.25">
      <c r="A29" s="4"/>
      <c r="B29" s="4"/>
      <c r="C29" s="4"/>
      <c r="D29" s="4"/>
      <c r="E29" s="4"/>
      <c r="F29" s="4"/>
      <c r="G29" s="4"/>
      <c r="H29" s="4"/>
    </row>
    <row r="30" spans="1:8" x14ac:dyDescent="0.25">
      <c r="A30" s="4"/>
      <c r="B30" s="4"/>
      <c r="C30" s="4"/>
      <c r="D30" s="4"/>
      <c r="E30" s="4"/>
      <c r="F30" s="4"/>
      <c r="G30" s="4"/>
      <c r="H30" s="4"/>
    </row>
    <row r="31" spans="1:8" x14ac:dyDescent="0.25">
      <c r="A31" s="4"/>
      <c r="B31" s="4"/>
      <c r="C31" s="4"/>
      <c r="D31" s="4"/>
      <c r="E31" s="4"/>
      <c r="F31" s="4"/>
      <c r="G31" s="4"/>
      <c r="H31" s="4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4"/>
  <sheetViews>
    <sheetView workbookViewId="0">
      <selection activeCell="B4" sqref="B4"/>
    </sheetView>
  </sheetViews>
  <sheetFormatPr defaultRowHeight="15" x14ac:dyDescent="0.25"/>
  <sheetData>
    <row r="3" spans="1:2" x14ac:dyDescent="0.25">
      <c r="A3" t="s">
        <v>854</v>
      </c>
      <c r="B3">
        <v>28</v>
      </c>
    </row>
    <row r="4" spans="1:2" x14ac:dyDescent="0.25">
      <c r="A4" t="s">
        <v>855</v>
      </c>
      <c r="B4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5"/>
  <sheetViews>
    <sheetView topLeftCell="A4" workbookViewId="0">
      <selection activeCell="M4" sqref="M4"/>
    </sheetView>
  </sheetViews>
  <sheetFormatPr defaultRowHeight="15" x14ac:dyDescent="0.25"/>
  <cols>
    <col min="1" max="1" width="5.140625" customWidth="1"/>
    <col min="2" max="2" width="28" customWidth="1"/>
    <col min="3" max="3" width="4.85546875" style="2" customWidth="1"/>
    <col min="4" max="4" width="5" style="2" hidden="1" customWidth="1"/>
    <col min="5" max="5" width="5.5703125" style="2" customWidth="1"/>
    <col min="6" max="6" width="4.42578125" style="2" customWidth="1"/>
    <col min="7" max="7" width="7.140625" style="2" customWidth="1"/>
    <col min="8" max="8" width="5" customWidth="1"/>
    <col min="9" max="9" width="4.7109375" hidden="1" customWidth="1"/>
    <col min="10" max="10" width="4.85546875" customWidth="1"/>
    <col min="11" max="11" width="4.5703125" customWidth="1"/>
    <col min="12" max="12" width="6.5703125" customWidth="1"/>
    <col min="13" max="13" width="5.140625" customWidth="1"/>
    <col min="14" max="14" width="4.28515625" hidden="1" customWidth="1"/>
    <col min="15" max="15" width="3.85546875" customWidth="1"/>
    <col min="16" max="16" width="5" customWidth="1"/>
    <col min="17" max="17" width="6.5703125" customWidth="1"/>
    <col min="18" max="18" width="4.85546875" customWidth="1"/>
    <col min="19" max="19" width="4.42578125" hidden="1" customWidth="1"/>
    <col min="20" max="20" width="4.42578125" customWidth="1"/>
    <col min="21" max="21" width="5" customWidth="1"/>
    <col min="22" max="22" width="7.28515625" customWidth="1"/>
  </cols>
  <sheetData>
    <row r="1" spans="1:22" s="26" customFormat="1" ht="19.5" thickBot="1" x14ac:dyDescent="0.3">
      <c r="A1" s="2" t="s">
        <v>139</v>
      </c>
      <c r="B1" s="26" t="s">
        <v>140</v>
      </c>
      <c r="C1" s="183" t="s">
        <v>141</v>
      </c>
      <c r="D1" s="183"/>
      <c r="E1" s="183"/>
      <c r="F1" s="183"/>
      <c r="G1" s="183"/>
      <c r="H1" s="180" t="s">
        <v>143</v>
      </c>
      <c r="I1" s="180"/>
      <c r="J1" s="180"/>
      <c r="K1" s="180"/>
      <c r="L1" s="180"/>
      <c r="M1" s="181" t="s">
        <v>144</v>
      </c>
      <c r="N1" s="181"/>
      <c r="O1" s="181"/>
      <c r="P1" s="181"/>
      <c r="Q1" s="181"/>
      <c r="R1" s="182" t="s">
        <v>145</v>
      </c>
      <c r="S1" s="182"/>
      <c r="T1" s="182"/>
      <c r="U1" s="182"/>
      <c r="V1" s="182"/>
    </row>
    <row r="2" spans="1:22" s="18" customFormat="1" x14ac:dyDescent="0.25">
      <c r="A2" s="4" t="s">
        <v>1</v>
      </c>
      <c r="B2" s="4" t="s">
        <v>2</v>
      </c>
      <c r="C2" s="5" t="s">
        <v>345</v>
      </c>
      <c r="D2" s="5" t="s">
        <v>4</v>
      </c>
      <c r="E2" s="5" t="s">
        <v>5</v>
      </c>
      <c r="F2" s="5" t="s">
        <v>6</v>
      </c>
      <c r="G2" s="32" t="s">
        <v>69</v>
      </c>
      <c r="H2" s="30" t="s">
        <v>345</v>
      </c>
      <c r="I2" s="31" t="s">
        <v>4</v>
      </c>
      <c r="J2" s="31" t="s">
        <v>142</v>
      </c>
      <c r="K2" s="31" t="s">
        <v>6</v>
      </c>
      <c r="L2" s="32" t="s">
        <v>69</v>
      </c>
      <c r="M2" s="30" t="s">
        <v>345</v>
      </c>
      <c r="N2" s="31" t="s">
        <v>4</v>
      </c>
      <c r="O2" s="31" t="s">
        <v>142</v>
      </c>
      <c r="P2" s="31" t="s">
        <v>6</v>
      </c>
      <c r="Q2" s="32" t="s">
        <v>69</v>
      </c>
      <c r="R2" s="30" t="s">
        <v>345</v>
      </c>
      <c r="S2" s="31" t="s">
        <v>4</v>
      </c>
      <c r="T2" s="31" t="s">
        <v>142</v>
      </c>
      <c r="U2" s="31" t="s">
        <v>6</v>
      </c>
      <c r="V2" s="32" t="s">
        <v>69</v>
      </c>
    </row>
    <row r="3" spans="1:22" x14ac:dyDescent="0.25">
      <c r="A3" s="7" t="s">
        <v>8</v>
      </c>
      <c r="B3" s="7" t="s">
        <v>12</v>
      </c>
      <c r="C3" s="8"/>
      <c r="D3" s="5"/>
      <c r="E3" s="5"/>
      <c r="F3" s="5"/>
      <c r="G3" s="37">
        <f t="shared" ref="G3:G21" si="0">C3+D3+E3+F3</f>
        <v>0</v>
      </c>
      <c r="H3" s="22"/>
      <c r="I3" s="4"/>
      <c r="J3" s="4"/>
      <c r="K3" s="4"/>
      <c r="L3" s="21">
        <f>H3+I3+J3+K3</f>
        <v>0</v>
      </c>
      <c r="M3" s="22"/>
      <c r="N3" s="4"/>
      <c r="O3" s="4"/>
      <c r="P3" s="4"/>
      <c r="Q3" s="21">
        <f>M3+N3+O3+P3</f>
        <v>0</v>
      </c>
      <c r="R3" s="58">
        <f>C3+H3-M3</f>
        <v>0</v>
      </c>
      <c r="S3" s="4">
        <f>D3+I3-N3</f>
        <v>0</v>
      </c>
      <c r="T3" s="4">
        <f>E3+J3-O3</f>
        <v>0</v>
      </c>
      <c r="U3" s="4">
        <f>F3+K3-P3</f>
        <v>0</v>
      </c>
      <c r="V3" s="36">
        <f>G3+L3-Q3</f>
        <v>0</v>
      </c>
    </row>
    <row r="4" spans="1:22" x14ac:dyDescent="0.25">
      <c r="A4" s="7" t="s">
        <v>7</v>
      </c>
      <c r="B4" s="7" t="s">
        <v>158</v>
      </c>
      <c r="C4" s="8"/>
      <c r="D4" s="5"/>
      <c r="E4" s="5"/>
      <c r="F4" s="5"/>
      <c r="G4" s="37">
        <f t="shared" si="0"/>
        <v>0</v>
      </c>
      <c r="H4" s="22"/>
      <c r="I4" s="4"/>
      <c r="J4" s="4"/>
      <c r="K4" s="4"/>
      <c r="L4" s="21">
        <f t="shared" ref="L4:L22" si="1">H4+I4+J4+K4</f>
        <v>0</v>
      </c>
      <c r="M4" s="22"/>
      <c r="N4" s="4"/>
      <c r="O4" s="4"/>
      <c r="P4" s="4"/>
      <c r="Q4" s="21">
        <f t="shared" ref="Q4:Q22" si="2">M4+N4+O4+P4</f>
        <v>0</v>
      </c>
      <c r="R4" s="58">
        <f t="shared" ref="R4:R22" si="3">C4+H4-M4</f>
        <v>0</v>
      </c>
      <c r="S4" s="4">
        <f t="shared" ref="S4:S22" si="4">D4+I4-N4</f>
        <v>0</v>
      </c>
      <c r="T4" s="4">
        <f t="shared" ref="T4:T20" si="5">E4+J4-O4</f>
        <v>0</v>
      </c>
      <c r="U4" s="4">
        <f t="shared" ref="U4:U20" si="6">F4+K4-P4</f>
        <v>0</v>
      </c>
      <c r="V4" s="36">
        <f t="shared" ref="V4:V20" si="7">G4+L4-Q4</f>
        <v>0</v>
      </c>
    </row>
    <row r="5" spans="1:22" x14ac:dyDescent="0.25">
      <c r="A5" s="7" t="s">
        <v>0</v>
      </c>
      <c r="B5" s="7" t="s">
        <v>154</v>
      </c>
      <c r="C5" s="8"/>
      <c r="D5" s="5"/>
      <c r="E5" s="5"/>
      <c r="F5" s="5"/>
      <c r="G5" s="37">
        <f t="shared" si="0"/>
        <v>0</v>
      </c>
      <c r="H5" s="22"/>
      <c r="I5" s="4"/>
      <c r="J5" s="4"/>
      <c r="K5" s="4"/>
      <c r="L5" s="21">
        <f t="shared" si="1"/>
        <v>0</v>
      </c>
      <c r="M5" s="22"/>
      <c r="N5" s="4"/>
      <c r="O5" s="4"/>
      <c r="P5" s="4"/>
      <c r="Q5" s="21">
        <f t="shared" si="2"/>
        <v>0</v>
      </c>
      <c r="R5" s="58">
        <f t="shared" si="3"/>
        <v>0</v>
      </c>
      <c r="S5" s="4">
        <f t="shared" si="4"/>
        <v>0</v>
      </c>
      <c r="T5" s="4">
        <f t="shared" si="5"/>
        <v>0</v>
      </c>
      <c r="U5" s="4">
        <f t="shared" si="6"/>
        <v>0</v>
      </c>
      <c r="V5" s="36">
        <f t="shared" si="7"/>
        <v>0</v>
      </c>
    </row>
    <row r="6" spans="1:22" x14ac:dyDescent="0.25">
      <c r="A6" s="7" t="s">
        <v>10</v>
      </c>
      <c r="B6" s="7" t="s">
        <v>333</v>
      </c>
      <c r="C6" s="8"/>
      <c r="D6" s="5"/>
      <c r="E6" s="5"/>
      <c r="F6" s="5"/>
      <c r="G6" s="37">
        <f t="shared" si="0"/>
        <v>0</v>
      </c>
      <c r="H6" s="22"/>
      <c r="I6" s="4"/>
      <c r="J6" s="4"/>
      <c r="K6" s="4"/>
      <c r="L6" s="21">
        <f t="shared" si="1"/>
        <v>0</v>
      </c>
      <c r="M6" s="22"/>
      <c r="N6" s="4"/>
      <c r="O6" s="4"/>
      <c r="P6" s="4"/>
      <c r="Q6" s="21">
        <f t="shared" si="2"/>
        <v>0</v>
      </c>
      <c r="R6" s="58">
        <f t="shared" si="3"/>
        <v>0</v>
      </c>
      <c r="S6" s="4">
        <f t="shared" si="4"/>
        <v>0</v>
      </c>
      <c r="T6" s="4">
        <f t="shared" si="5"/>
        <v>0</v>
      </c>
      <c r="U6" s="4">
        <f t="shared" si="6"/>
        <v>0</v>
      </c>
      <c r="V6" s="36">
        <f t="shared" si="7"/>
        <v>0</v>
      </c>
    </row>
    <row r="7" spans="1:22" x14ac:dyDescent="0.25">
      <c r="A7" s="7" t="s">
        <v>18</v>
      </c>
      <c r="B7" s="7" t="s">
        <v>334</v>
      </c>
      <c r="C7" s="8"/>
      <c r="D7" s="5"/>
      <c r="E7" s="5"/>
      <c r="F7" s="5"/>
      <c r="G7" s="37">
        <f t="shared" si="0"/>
        <v>0</v>
      </c>
      <c r="H7" s="22"/>
      <c r="I7" s="4"/>
      <c r="J7" s="4"/>
      <c r="K7" s="4"/>
      <c r="L7" s="21">
        <f t="shared" si="1"/>
        <v>0</v>
      </c>
      <c r="M7" s="22"/>
      <c r="N7" s="4"/>
      <c r="O7" s="4"/>
      <c r="P7" s="4"/>
      <c r="Q7" s="21">
        <f t="shared" si="2"/>
        <v>0</v>
      </c>
      <c r="R7" s="58">
        <f t="shared" si="3"/>
        <v>0</v>
      </c>
      <c r="S7" s="4">
        <f t="shared" si="4"/>
        <v>0</v>
      </c>
      <c r="T7" s="4">
        <f t="shared" si="5"/>
        <v>0</v>
      </c>
      <c r="U7" s="4">
        <f t="shared" si="6"/>
        <v>0</v>
      </c>
      <c r="V7" s="36">
        <f t="shared" si="7"/>
        <v>0</v>
      </c>
    </row>
    <row r="8" spans="1:22" s="26" customFormat="1" x14ac:dyDescent="0.25">
      <c r="A8" s="7"/>
      <c r="B8" s="7" t="s">
        <v>335</v>
      </c>
      <c r="C8" s="8"/>
      <c r="D8" s="5"/>
      <c r="E8" s="5"/>
      <c r="F8" s="5"/>
      <c r="G8" s="37">
        <f t="shared" si="0"/>
        <v>0</v>
      </c>
      <c r="H8" s="22"/>
      <c r="I8" s="4"/>
      <c r="J8" s="4"/>
      <c r="K8" s="4"/>
      <c r="L8" s="21">
        <f t="shared" si="1"/>
        <v>0</v>
      </c>
      <c r="M8" s="22"/>
      <c r="N8" s="4"/>
      <c r="O8" s="4"/>
      <c r="P8" s="4"/>
      <c r="Q8" s="21">
        <f t="shared" si="2"/>
        <v>0</v>
      </c>
      <c r="R8" s="58">
        <f t="shared" ref="R8" si="8">C8+H8-M8</f>
        <v>0</v>
      </c>
      <c r="S8" s="4">
        <f t="shared" ref="S8" si="9">D8+I8-N8</f>
        <v>0</v>
      </c>
      <c r="T8" s="4">
        <f t="shared" ref="T8" si="10">E8+J8-O8</f>
        <v>0</v>
      </c>
      <c r="U8" s="4">
        <f t="shared" ref="U8" si="11">F8+K8-P8</f>
        <v>0</v>
      </c>
      <c r="V8" s="36">
        <f t="shared" ref="V8" si="12">G8+L8-Q8</f>
        <v>0</v>
      </c>
    </row>
    <row r="9" spans="1:22" x14ac:dyDescent="0.25">
      <c r="A9" s="7" t="s">
        <v>19</v>
      </c>
      <c r="B9" s="7" t="s">
        <v>150</v>
      </c>
      <c r="C9" s="8"/>
      <c r="D9" s="5"/>
      <c r="E9" s="5"/>
      <c r="F9" s="5"/>
      <c r="G9" s="37">
        <f t="shared" si="0"/>
        <v>0</v>
      </c>
      <c r="H9" s="22"/>
      <c r="I9" s="4"/>
      <c r="J9" s="4"/>
      <c r="K9" s="4"/>
      <c r="L9" s="21">
        <f t="shared" si="1"/>
        <v>0</v>
      </c>
      <c r="M9" s="22"/>
      <c r="N9" s="4"/>
      <c r="O9" s="4"/>
      <c r="P9" s="4"/>
      <c r="Q9" s="21">
        <f t="shared" si="2"/>
        <v>0</v>
      </c>
      <c r="R9" s="58">
        <f t="shared" si="3"/>
        <v>0</v>
      </c>
      <c r="S9" s="4">
        <f t="shared" si="4"/>
        <v>0</v>
      </c>
      <c r="T9" s="4">
        <f t="shared" si="5"/>
        <v>0</v>
      </c>
      <c r="U9" s="4">
        <f t="shared" si="6"/>
        <v>0</v>
      </c>
      <c r="V9" s="36">
        <f t="shared" si="7"/>
        <v>0</v>
      </c>
    </row>
    <row r="10" spans="1:22" x14ac:dyDescent="0.25">
      <c r="A10" s="7" t="s">
        <v>9</v>
      </c>
      <c r="B10" s="7" t="s">
        <v>11</v>
      </c>
      <c r="C10" s="8"/>
      <c r="D10" s="5"/>
      <c r="E10" s="5"/>
      <c r="F10" s="5"/>
      <c r="G10" s="37">
        <f t="shared" si="0"/>
        <v>0</v>
      </c>
      <c r="H10" s="22"/>
      <c r="I10" s="4"/>
      <c r="J10" s="4"/>
      <c r="K10" s="4"/>
      <c r="L10" s="21">
        <f t="shared" si="1"/>
        <v>0</v>
      </c>
      <c r="M10" s="22"/>
      <c r="N10" s="4"/>
      <c r="O10" s="4"/>
      <c r="P10" s="4"/>
      <c r="Q10" s="21">
        <f t="shared" si="2"/>
        <v>0</v>
      </c>
      <c r="R10" s="58">
        <f t="shared" si="3"/>
        <v>0</v>
      </c>
      <c r="S10" s="4">
        <f t="shared" si="4"/>
        <v>0</v>
      </c>
      <c r="T10" s="4">
        <f t="shared" si="5"/>
        <v>0</v>
      </c>
      <c r="U10" s="4">
        <f t="shared" si="6"/>
        <v>0</v>
      </c>
      <c r="V10" s="36">
        <f t="shared" si="7"/>
        <v>0</v>
      </c>
    </row>
    <row r="11" spans="1:22" x14ac:dyDescent="0.25">
      <c r="A11" s="7" t="s">
        <v>20</v>
      </c>
      <c r="B11" s="7" t="s">
        <v>13</v>
      </c>
      <c r="C11" s="5"/>
      <c r="D11" s="5"/>
      <c r="E11" s="5"/>
      <c r="F11" s="5"/>
      <c r="G11" s="37">
        <f t="shared" si="0"/>
        <v>0</v>
      </c>
      <c r="H11" s="22"/>
      <c r="I11" s="4"/>
      <c r="J11" s="4"/>
      <c r="K11" s="4"/>
      <c r="L11" s="21">
        <f t="shared" si="1"/>
        <v>0</v>
      </c>
      <c r="M11" s="22"/>
      <c r="N11" s="4"/>
      <c r="O11" s="4"/>
      <c r="P11" s="4"/>
      <c r="Q11" s="21">
        <f t="shared" si="2"/>
        <v>0</v>
      </c>
      <c r="R11" s="58">
        <f t="shared" si="3"/>
        <v>0</v>
      </c>
      <c r="S11" s="4">
        <f t="shared" si="4"/>
        <v>0</v>
      </c>
      <c r="T11" s="4">
        <f t="shared" si="5"/>
        <v>0</v>
      </c>
      <c r="U11" s="4">
        <f t="shared" si="6"/>
        <v>0</v>
      </c>
      <c r="V11" s="36">
        <f t="shared" si="7"/>
        <v>0</v>
      </c>
    </row>
    <row r="12" spans="1:22" x14ac:dyDescent="0.25">
      <c r="A12" s="7" t="s">
        <v>21</v>
      </c>
      <c r="B12" s="7" t="s">
        <v>152</v>
      </c>
      <c r="C12" s="5"/>
      <c r="D12" s="5"/>
      <c r="E12" s="5"/>
      <c r="F12" s="5"/>
      <c r="G12" s="37">
        <f t="shared" si="0"/>
        <v>0</v>
      </c>
      <c r="H12" s="22"/>
      <c r="I12" s="4"/>
      <c r="J12" s="4"/>
      <c r="K12" s="4"/>
      <c r="L12" s="21">
        <f t="shared" si="1"/>
        <v>0</v>
      </c>
      <c r="M12" s="22"/>
      <c r="N12" s="4"/>
      <c r="O12" s="4"/>
      <c r="P12" s="4"/>
      <c r="Q12" s="21">
        <f t="shared" si="2"/>
        <v>0</v>
      </c>
      <c r="R12" s="58">
        <f t="shared" si="3"/>
        <v>0</v>
      </c>
      <c r="S12" s="4">
        <f t="shared" si="4"/>
        <v>0</v>
      </c>
      <c r="T12" s="4">
        <f t="shared" si="5"/>
        <v>0</v>
      </c>
      <c r="U12" s="4">
        <f t="shared" si="6"/>
        <v>0</v>
      </c>
      <c r="V12" s="36">
        <f t="shared" si="7"/>
        <v>0</v>
      </c>
    </row>
    <row r="13" spans="1:22" x14ac:dyDescent="0.25">
      <c r="A13" s="7" t="s">
        <v>22</v>
      </c>
      <c r="B13" s="7" t="s">
        <v>14</v>
      </c>
      <c r="C13" s="5"/>
      <c r="D13" s="5"/>
      <c r="E13" s="5"/>
      <c r="F13" s="5"/>
      <c r="G13" s="37">
        <f t="shared" si="0"/>
        <v>0</v>
      </c>
      <c r="H13" s="22"/>
      <c r="I13" s="4"/>
      <c r="J13" s="4"/>
      <c r="K13" s="4"/>
      <c r="L13" s="21">
        <f t="shared" si="1"/>
        <v>0</v>
      </c>
      <c r="M13" s="22"/>
      <c r="N13" s="4"/>
      <c r="O13" s="4"/>
      <c r="P13" s="4"/>
      <c r="Q13" s="21">
        <f t="shared" si="2"/>
        <v>0</v>
      </c>
      <c r="R13" s="58">
        <f t="shared" si="3"/>
        <v>0</v>
      </c>
      <c r="S13" s="4">
        <f t="shared" si="4"/>
        <v>0</v>
      </c>
      <c r="T13" s="4">
        <f t="shared" si="5"/>
        <v>0</v>
      </c>
      <c r="U13" s="4">
        <f t="shared" si="6"/>
        <v>0</v>
      </c>
      <c r="V13" s="36">
        <f t="shared" si="7"/>
        <v>0</v>
      </c>
    </row>
    <row r="14" spans="1:22" x14ac:dyDescent="0.25">
      <c r="A14" s="7" t="s">
        <v>23</v>
      </c>
      <c r="B14" s="7" t="s">
        <v>15</v>
      </c>
      <c r="C14" s="5"/>
      <c r="D14" s="5"/>
      <c r="E14" s="5"/>
      <c r="F14" s="5"/>
      <c r="G14" s="37">
        <f t="shared" si="0"/>
        <v>0</v>
      </c>
      <c r="H14" s="22"/>
      <c r="I14" s="4"/>
      <c r="J14" s="4"/>
      <c r="K14" s="4"/>
      <c r="L14" s="21">
        <f t="shared" si="1"/>
        <v>0</v>
      </c>
      <c r="M14" s="22"/>
      <c r="N14" s="4"/>
      <c r="O14" s="4"/>
      <c r="P14" s="4"/>
      <c r="Q14" s="21">
        <f t="shared" si="2"/>
        <v>0</v>
      </c>
      <c r="R14" s="58">
        <f t="shared" si="3"/>
        <v>0</v>
      </c>
      <c r="S14" s="4">
        <f t="shared" si="4"/>
        <v>0</v>
      </c>
      <c r="T14" s="4">
        <f t="shared" si="5"/>
        <v>0</v>
      </c>
      <c r="U14" s="4">
        <f t="shared" si="6"/>
        <v>0</v>
      </c>
      <c r="V14" s="36">
        <f t="shared" si="7"/>
        <v>0</v>
      </c>
    </row>
    <row r="15" spans="1:22" x14ac:dyDescent="0.25">
      <c r="A15" s="7" t="s">
        <v>24</v>
      </c>
      <c r="B15" s="7" t="s">
        <v>16</v>
      </c>
      <c r="C15" s="5"/>
      <c r="D15" s="5"/>
      <c r="E15" s="5"/>
      <c r="F15" s="5"/>
      <c r="G15" s="37">
        <f t="shared" si="0"/>
        <v>0</v>
      </c>
      <c r="H15" s="22"/>
      <c r="I15" s="4"/>
      <c r="J15" s="4"/>
      <c r="K15" s="4"/>
      <c r="L15" s="21">
        <f t="shared" si="1"/>
        <v>0</v>
      </c>
      <c r="M15" s="22"/>
      <c r="N15" s="4"/>
      <c r="O15" s="4"/>
      <c r="P15" s="4"/>
      <c r="Q15" s="21">
        <f t="shared" si="2"/>
        <v>0</v>
      </c>
      <c r="R15" s="58">
        <f t="shared" si="3"/>
        <v>0</v>
      </c>
      <c r="S15" s="4">
        <f t="shared" si="4"/>
        <v>0</v>
      </c>
      <c r="T15" s="4">
        <f t="shared" si="5"/>
        <v>0</v>
      </c>
      <c r="U15" s="4">
        <f t="shared" si="6"/>
        <v>0</v>
      </c>
      <c r="V15" s="36">
        <f t="shared" si="7"/>
        <v>0</v>
      </c>
    </row>
    <row r="16" spans="1:22" x14ac:dyDescent="0.25">
      <c r="A16" s="7" t="s">
        <v>25</v>
      </c>
      <c r="B16" s="7" t="s">
        <v>151</v>
      </c>
      <c r="C16" s="5"/>
      <c r="D16" s="5"/>
      <c r="E16" s="5"/>
      <c r="F16" s="5"/>
      <c r="G16" s="37">
        <f t="shared" si="0"/>
        <v>0</v>
      </c>
      <c r="H16" s="22"/>
      <c r="I16" s="4"/>
      <c r="J16" s="4"/>
      <c r="K16" s="4"/>
      <c r="L16" s="21">
        <f t="shared" si="1"/>
        <v>0</v>
      </c>
      <c r="M16" s="22"/>
      <c r="N16" s="4"/>
      <c r="O16" s="4"/>
      <c r="P16" s="4"/>
      <c r="Q16" s="21">
        <f t="shared" si="2"/>
        <v>0</v>
      </c>
      <c r="R16" s="58">
        <f t="shared" si="3"/>
        <v>0</v>
      </c>
      <c r="S16" s="4">
        <f t="shared" si="4"/>
        <v>0</v>
      </c>
      <c r="T16" s="4">
        <f t="shared" si="5"/>
        <v>0</v>
      </c>
      <c r="U16" s="4">
        <f t="shared" si="6"/>
        <v>0</v>
      </c>
      <c r="V16" s="36">
        <f t="shared" si="7"/>
        <v>0</v>
      </c>
    </row>
    <row r="17" spans="1:24" x14ac:dyDescent="0.25">
      <c r="A17" s="7" t="s">
        <v>26</v>
      </c>
      <c r="B17" s="7" t="s">
        <v>160</v>
      </c>
      <c r="C17" s="5"/>
      <c r="D17" s="5"/>
      <c r="E17" s="5"/>
      <c r="F17" s="5"/>
      <c r="G17" s="37">
        <f t="shared" si="0"/>
        <v>0</v>
      </c>
      <c r="H17" s="22"/>
      <c r="I17" s="4"/>
      <c r="J17" s="4"/>
      <c r="K17" s="4"/>
      <c r="L17" s="21">
        <f t="shared" si="1"/>
        <v>0</v>
      </c>
      <c r="M17" s="22"/>
      <c r="N17" s="4"/>
      <c r="O17" s="4"/>
      <c r="P17" s="4"/>
      <c r="Q17" s="21">
        <f t="shared" si="2"/>
        <v>0</v>
      </c>
      <c r="R17" s="58">
        <f t="shared" si="3"/>
        <v>0</v>
      </c>
      <c r="S17" s="4">
        <f t="shared" si="4"/>
        <v>0</v>
      </c>
      <c r="T17" s="4">
        <f t="shared" si="5"/>
        <v>0</v>
      </c>
      <c r="U17" s="4">
        <f t="shared" si="6"/>
        <v>0</v>
      </c>
      <c r="V17" s="36">
        <f t="shared" si="7"/>
        <v>0</v>
      </c>
    </row>
    <row r="18" spans="1:24" x14ac:dyDescent="0.25">
      <c r="A18" s="7" t="s">
        <v>27</v>
      </c>
      <c r="B18" s="57" t="s">
        <v>153</v>
      </c>
      <c r="C18" s="5"/>
      <c r="D18" s="5"/>
      <c r="E18" s="5"/>
      <c r="F18" s="5"/>
      <c r="G18" s="37">
        <f t="shared" si="0"/>
        <v>0</v>
      </c>
      <c r="H18" s="22"/>
      <c r="I18" s="4"/>
      <c r="J18" s="4"/>
      <c r="K18" s="4"/>
      <c r="L18" s="21">
        <f t="shared" si="1"/>
        <v>0</v>
      </c>
      <c r="M18" s="22"/>
      <c r="N18" s="4"/>
      <c r="O18" s="4"/>
      <c r="P18" s="4"/>
      <c r="Q18" s="21">
        <f t="shared" si="2"/>
        <v>0</v>
      </c>
      <c r="R18" s="58">
        <f t="shared" si="3"/>
        <v>0</v>
      </c>
      <c r="S18" s="4">
        <f t="shared" si="4"/>
        <v>0</v>
      </c>
      <c r="T18" s="4">
        <f t="shared" si="5"/>
        <v>0</v>
      </c>
      <c r="U18" s="4">
        <f t="shared" si="6"/>
        <v>0</v>
      </c>
      <c r="V18" s="36">
        <f t="shared" si="7"/>
        <v>0</v>
      </c>
    </row>
    <row r="19" spans="1:24" x14ac:dyDescent="0.25">
      <c r="A19" s="7" t="s">
        <v>28</v>
      </c>
      <c r="B19" s="57" t="s">
        <v>155</v>
      </c>
      <c r="C19" s="5"/>
      <c r="D19" s="5"/>
      <c r="E19" s="5"/>
      <c r="F19" s="5"/>
      <c r="G19" s="37">
        <f t="shared" si="0"/>
        <v>0</v>
      </c>
      <c r="H19" s="4"/>
      <c r="I19" s="4"/>
      <c r="J19" s="5"/>
      <c r="K19" s="5"/>
      <c r="L19" s="21">
        <f t="shared" si="1"/>
        <v>0</v>
      </c>
      <c r="M19" s="4"/>
      <c r="N19" s="4"/>
      <c r="O19" s="5"/>
      <c r="P19" s="5"/>
      <c r="Q19" s="21">
        <f t="shared" si="2"/>
        <v>0</v>
      </c>
      <c r="R19" s="58">
        <f t="shared" si="3"/>
        <v>0</v>
      </c>
      <c r="S19" s="4">
        <f t="shared" si="4"/>
        <v>0</v>
      </c>
      <c r="T19" s="4">
        <f t="shared" si="5"/>
        <v>0</v>
      </c>
      <c r="U19" s="4">
        <f t="shared" si="6"/>
        <v>0</v>
      </c>
      <c r="V19" s="36">
        <f t="shared" si="7"/>
        <v>0</v>
      </c>
      <c r="W19" s="26"/>
      <c r="X19" s="26"/>
    </row>
    <row r="20" spans="1:24" x14ac:dyDescent="0.25">
      <c r="A20" s="7" t="s">
        <v>29</v>
      </c>
      <c r="B20" s="57" t="s">
        <v>156</v>
      </c>
      <c r="C20" s="5"/>
      <c r="D20" s="5"/>
      <c r="E20" s="5"/>
      <c r="F20" s="5"/>
      <c r="G20" s="66">
        <f t="shared" si="0"/>
        <v>0</v>
      </c>
      <c r="H20" s="4"/>
      <c r="I20" s="4"/>
      <c r="J20" s="5"/>
      <c r="K20" s="5"/>
      <c r="L20" s="4">
        <f t="shared" si="1"/>
        <v>0</v>
      </c>
      <c r="M20" s="4"/>
      <c r="N20" s="4"/>
      <c r="O20" s="5"/>
      <c r="P20" s="5"/>
      <c r="Q20" s="4">
        <f t="shared" si="2"/>
        <v>0</v>
      </c>
      <c r="R20" s="60">
        <f t="shared" si="3"/>
        <v>0</v>
      </c>
      <c r="S20" s="4">
        <f t="shared" si="4"/>
        <v>0</v>
      </c>
      <c r="T20" s="4">
        <f t="shared" si="5"/>
        <v>0</v>
      </c>
      <c r="U20" s="4">
        <f t="shared" si="6"/>
        <v>0</v>
      </c>
      <c r="V20" s="60">
        <f t="shared" si="7"/>
        <v>0</v>
      </c>
      <c r="W20" s="26"/>
      <c r="X20" s="26"/>
    </row>
    <row r="21" spans="1:24" x14ac:dyDescent="0.25">
      <c r="A21" s="7" t="s">
        <v>30</v>
      </c>
      <c r="B21" s="57" t="s">
        <v>157</v>
      </c>
      <c r="C21" s="5"/>
      <c r="D21" s="5"/>
      <c r="E21" s="5"/>
      <c r="F21" s="5"/>
      <c r="G21" s="5">
        <f t="shared" si="0"/>
        <v>0</v>
      </c>
      <c r="H21" s="4"/>
      <c r="I21" s="4"/>
      <c r="J21" s="5"/>
      <c r="K21" s="5"/>
      <c r="L21" s="4">
        <f t="shared" si="1"/>
        <v>0</v>
      </c>
      <c r="M21" s="4"/>
      <c r="N21" s="4"/>
      <c r="O21" s="5"/>
      <c r="P21" s="5"/>
      <c r="Q21" s="4">
        <f t="shared" si="2"/>
        <v>0</v>
      </c>
      <c r="R21" s="60">
        <f t="shared" si="3"/>
        <v>0</v>
      </c>
      <c r="S21" s="4">
        <f t="shared" si="4"/>
        <v>0</v>
      </c>
      <c r="T21" s="4">
        <f t="shared" ref="T21:T22" si="13">E21+J21-O21</f>
        <v>0</v>
      </c>
      <c r="U21" s="4">
        <f t="shared" ref="U21:U22" si="14">F21+K21-P21</f>
        <v>0</v>
      </c>
      <c r="V21" s="60">
        <f t="shared" ref="V21:V22" si="15">G21+L21-Q21</f>
        <v>0</v>
      </c>
      <c r="W21" s="26"/>
      <c r="X21" s="26"/>
    </row>
    <row r="22" spans="1:24" x14ac:dyDescent="0.25">
      <c r="A22" s="7" t="s">
        <v>31</v>
      </c>
      <c r="B22" s="57" t="s">
        <v>159</v>
      </c>
      <c r="C22" s="5"/>
      <c r="D22" s="5"/>
      <c r="E22" s="5"/>
      <c r="F22" s="5"/>
      <c r="G22" s="5">
        <f t="shared" ref="G22" si="16">C22+D22+E22+F22</f>
        <v>0</v>
      </c>
      <c r="H22" s="4"/>
      <c r="I22" s="4"/>
      <c r="J22" s="5"/>
      <c r="K22" s="5"/>
      <c r="L22" s="4">
        <f t="shared" si="1"/>
        <v>0</v>
      </c>
      <c r="M22" s="4"/>
      <c r="N22" s="4"/>
      <c r="O22" s="5"/>
      <c r="P22" s="5"/>
      <c r="Q22" s="4">
        <f t="shared" si="2"/>
        <v>0</v>
      </c>
      <c r="R22" s="60">
        <f t="shared" si="3"/>
        <v>0</v>
      </c>
      <c r="S22" s="4">
        <f t="shared" si="4"/>
        <v>0</v>
      </c>
      <c r="T22" s="4">
        <f t="shared" si="13"/>
        <v>0</v>
      </c>
      <c r="U22" s="4">
        <f t="shared" si="14"/>
        <v>0</v>
      </c>
      <c r="V22" s="60">
        <f t="shared" si="15"/>
        <v>0</v>
      </c>
      <c r="W22" s="26"/>
      <c r="X22" s="26"/>
    </row>
    <row r="23" spans="1:24" x14ac:dyDescent="0.25">
      <c r="A23" s="7" t="s">
        <v>32</v>
      </c>
      <c r="B23" s="57" t="s">
        <v>336</v>
      </c>
      <c r="C23" s="5"/>
      <c r="D23" s="5"/>
      <c r="E23" s="5"/>
      <c r="F23" s="5"/>
      <c r="G23" s="5">
        <f t="shared" ref="G23:G32" si="17">C23+D23+E23+F23</f>
        <v>0</v>
      </c>
      <c r="H23" s="4"/>
      <c r="I23" s="4"/>
      <c r="J23" s="5"/>
      <c r="K23" s="5"/>
      <c r="L23" s="4">
        <f t="shared" ref="L23:L32" si="18">H23+I23+J23+K23</f>
        <v>0</v>
      </c>
      <c r="M23" s="4"/>
      <c r="N23" s="4"/>
      <c r="O23" s="5"/>
      <c r="P23" s="5"/>
      <c r="Q23" s="4">
        <f t="shared" ref="Q23:Q28" si="19">M23+N23+O23+P23</f>
        <v>0</v>
      </c>
      <c r="R23" s="60">
        <f t="shared" ref="R23:R28" si="20">C23+H23-M23</f>
        <v>0</v>
      </c>
      <c r="S23" s="4">
        <f t="shared" ref="S23:S28" si="21">D23+I23-N23</f>
        <v>0</v>
      </c>
      <c r="T23" s="4">
        <f t="shared" ref="T23:T28" si="22">E23+J23-O23</f>
        <v>0</v>
      </c>
      <c r="U23" s="4">
        <f t="shared" ref="U23:U28" si="23">F23+K23-P23</f>
        <v>0</v>
      </c>
      <c r="V23" s="60">
        <f t="shared" ref="V23:V28" si="24">G23+L23-Q23</f>
        <v>0</v>
      </c>
      <c r="W23" s="26"/>
      <c r="X23" s="26"/>
    </row>
    <row r="24" spans="1:24" x14ac:dyDescent="0.25">
      <c r="A24" s="7" t="s">
        <v>33</v>
      </c>
      <c r="B24" s="57" t="s">
        <v>337</v>
      </c>
      <c r="C24" s="5"/>
      <c r="D24" s="5"/>
      <c r="E24" s="5"/>
      <c r="F24" s="5"/>
      <c r="G24" s="5">
        <f t="shared" si="17"/>
        <v>0</v>
      </c>
      <c r="H24" s="4"/>
      <c r="I24" s="4"/>
      <c r="J24" s="5"/>
      <c r="K24" s="5"/>
      <c r="L24" s="4">
        <f t="shared" si="18"/>
        <v>0</v>
      </c>
      <c r="M24" s="4"/>
      <c r="N24" s="4"/>
      <c r="O24" s="5"/>
      <c r="P24" s="5"/>
      <c r="Q24" s="4">
        <f t="shared" si="19"/>
        <v>0</v>
      </c>
      <c r="R24" s="60">
        <f t="shared" si="20"/>
        <v>0</v>
      </c>
      <c r="S24" s="4">
        <f t="shared" si="21"/>
        <v>0</v>
      </c>
      <c r="T24" s="4">
        <f t="shared" si="22"/>
        <v>0</v>
      </c>
      <c r="U24" s="4">
        <f t="shared" si="23"/>
        <v>0</v>
      </c>
      <c r="V24" s="60">
        <f t="shared" si="24"/>
        <v>0</v>
      </c>
      <c r="W24" s="26"/>
      <c r="X24" s="26"/>
    </row>
    <row r="25" spans="1:24" x14ac:dyDescent="0.25">
      <c r="A25" s="7" t="s">
        <v>34</v>
      </c>
      <c r="B25" s="57" t="s">
        <v>338</v>
      </c>
      <c r="C25" s="5"/>
      <c r="D25" s="5"/>
      <c r="E25" s="5"/>
      <c r="F25" s="5"/>
      <c r="G25" s="5">
        <f t="shared" si="17"/>
        <v>0</v>
      </c>
      <c r="H25" s="4"/>
      <c r="I25" s="4"/>
      <c r="J25" s="5"/>
      <c r="K25" s="5"/>
      <c r="L25" s="4">
        <f t="shared" si="18"/>
        <v>0</v>
      </c>
      <c r="M25" s="4"/>
      <c r="N25" s="4"/>
      <c r="O25" s="5"/>
      <c r="P25" s="5"/>
      <c r="Q25" s="4">
        <f t="shared" si="19"/>
        <v>0</v>
      </c>
      <c r="R25" s="60">
        <f t="shared" si="20"/>
        <v>0</v>
      </c>
      <c r="S25" s="4">
        <f t="shared" si="21"/>
        <v>0</v>
      </c>
      <c r="T25" s="4">
        <f t="shared" si="22"/>
        <v>0</v>
      </c>
      <c r="U25" s="4">
        <f t="shared" si="23"/>
        <v>0</v>
      </c>
      <c r="V25" s="60">
        <f t="shared" si="24"/>
        <v>0</v>
      </c>
      <c r="W25" s="26"/>
      <c r="X25" s="26"/>
    </row>
    <row r="26" spans="1:24" x14ac:dyDescent="0.25">
      <c r="A26" s="7" t="s">
        <v>35</v>
      </c>
      <c r="B26" s="57" t="s">
        <v>339</v>
      </c>
      <c r="C26" s="5"/>
      <c r="D26" s="5"/>
      <c r="E26" s="5"/>
      <c r="F26" s="5"/>
      <c r="G26" s="5">
        <f t="shared" si="17"/>
        <v>0</v>
      </c>
      <c r="H26" s="4"/>
      <c r="I26" s="4"/>
      <c r="J26" s="5"/>
      <c r="K26" s="5"/>
      <c r="L26" s="4">
        <f t="shared" si="18"/>
        <v>0</v>
      </c>
      <c r="M26" s="4"/>
      <c r="N26" s="4"/>
      <c r="O26" s="5"/>
      <c r="P26" s="5"/>
      <c r="Q26" s="4">
        <f t="shared" si="19"/>
        <v>0</v>
      </c>
      <c r="R26" s="60">
        <f t="shared" si="20"/>
        <v>0</v>
      </c>
      <c r="S26" s="4">
        <f t="shared" si="21"/>
        <v>0</v>
      </c>
      <c r="T26" s="4">
        <f t="shared" si="22"/>
        <v>0</v>
      </c>
      <c r="U26" s="4">
        <f t="shared" si="23"/>
        <v>0</v>
      </c>
      <c r="V26" s="60">
        <f t="shared" si="24"/>
        <v>0</v>
      </c>
      <c r="W26" s="26"/>
      <c r="X26" s="26"/>
    </row>
    <row r="27" spans="1:24" x14ac:dyDescent="0.25">
      <c r="A27" s="7" t="s">
        <v>36</v>
      </c>
      <c r="B27" s="57" t="s">
        <v>340</v>
      </c>
      <c r="C27" s="5"/>
      <c r="D27" s="5"/>
      <c r="E27" s="5"/>
      <c r="F27" s="5"/>
      <c r="G27" s="5">
        <f t="shared" si="17"/>
        <v>0</v>
      </c>
      <c r="H27" s="4"/>
      <c r="I27" s="4"/>
      <c r="J27" s="5"/>
      <c r="K27" s="5"/>
      <c r="L27" s="4">
        <f t="shared" si="18"/>
        <v>0</v>
      </c>
      <c r="M27" s="4"/>
      <c r="N27" s="4"/>
      <c r="O27" s="5"/>
      <c r="P27" s="5"/>
      <c r="Q27" s="4">
        <f t="shared" si="19"/>
        <v>0</v>
      </c>
      <c r="R27" s="60">
        <f t="shared" si="20"/>
        <v>0</v>
      </c>
      <c r="S27" s="4">
        <f t="shared" si="21"/>
        <v>0</v>
      </c>
      <c r="T27" s="4">
        <f t="shared" si="22"/>
        <v>0</v>
      </c>
      <c r="U27" s="4">
        <f t="shared" si="23"/>
        <v>0</v>
      </c>
      <c r="V27" s="60">
        <f t="shared" si="24"/>
        <v>0</v>
      </c>
      <c r="W27" s="26"/>
      <c r="X27" s="26"/>
    </row>
    <row r="28" spans="1:24" x14ac:dyDescent="0.25">
      <c r="A28" s="7" t="s">
        <v>37</v>
      </c>
      <c r="B28" s="57" t="s">
        <v>395</v>
      </c>
      <c r="C28" s="5"/>
      <c r="D28" s="5"/>
      <c r="E28" s="5"/>
      <c r="F28" s="5"/>
      <c r="G28" s="5">
        <f t="shared" si="17"/>
        <v>0</v>
      </c>
      <c r="H28" s="4"/>
      <c r="I28" s="4"/>
      <c r="J28" s="5"/>
      <c r="K28" s="5"/>
      <c r="L28" s="4">
        <f t="shared" si="18"/>
        <v>0</v>
      </c>
      <c r="M28" s="4"/>
      <c r="N28" s="4"/>
      <c r="O28" s="5"/>
      <c r="P28" s="5"/>
      <c r="Q28" s="4">
        <f t="shared" si="19"/>
        <v>0</v>
      </c>
      <c r="R28" s="60">
        <f t="shared" si="20"/>
        <v>0</v>
      </c>
      <c r="S28" s="4">
        <f t="shared" si="21"/>
        <v>0</v>
      </c>
      <c r="T28" s="4">
        <f t="shared" si="22"/>
        <v>0</v>
      </c>
      <c r="U28" s="4">
        <f t="shared" si="23"/>
        <v>0</v>
      </c>
      <c r="V28" s="60">
        <f t="shared" si="24"/>
        <v>0</v>
      </c>
      <c r="W28" s="26"/>
      <c r="X28" s="26"/>
    </row>
    <row r="29" spans="1:24" x14ac:dyDescent="0.25">
      <c r="A29" s="7" t="s">
        <v>38</v>
      </c>
      <c r="B29" s="57" t="s">
        <v>403</v>
      </c>
      <c r="C29" s="5"/>
      <c r="D29" s="5"/>
      <c r="E29" s="5"/>
      <c r="F29" s="5"/>
      <c r="G29" s="5">
        <f t="shared" si="17"/>
        <v>0</v>
      </c>
      <c r="H29" s="4"/>
      <c r="I29" s="4"/>
      <c r="J29" s="5"/>
      <c r="K29" s="5"/>
      <c r="L29" s="4">
        <f t="shared" si="18"/>
        <v>0</v>
      </c>
      <c r="M29" s="4"/>
      <c r="N29" s="4"/>
      <c r="O29" s="5"/>
      <c r="P29" s="5"/>
      <c r="Q29" s="4">
        <f t="shared" ref="Q29" si="25">M29+N29+O29+P29</f>
        <v>0</v>
      </c>
      <c r="R29" s="60">
        <f t="shared" ref="R29" si="26">C29+H29-M29</f>
        <v>0</v>
      </c>
      <c r="S29" s="4">
        <f t="shared" ref="S29" si="27">D29+I29-N29</f>
        <v>0</v>
      </c>
      <c r="T29" s="4">
        <f t="shared" ref="T29" si="28">E29+J29-O29</f>
        <v>0</v>
      </c>
      <c r="U29" s="4">
        <f t="shared" ref="U29" si="29">F29+K29-P29</f>
        <v>0</v>
      </c>
      <c r="V29" s="60">
        <f t="shared" ref="V29" si="30">G29+L29-Q29</f>
        <v>0</v>
      </c>
      <c r="W29" s="26"/>
      <c r="X29" s="26"/>
    </row>
    <row r="30" spans="1:24" x14ac:dyDescent="0.25">
      <c r="A30" s="7" t="s">
        <v>39</v>
      </c>
      <c r="B30" s="57" t="s">
        <v>404</v>
      </c>
      <c r="C30" s="5"/>
      <c r="D30" s="5"/>
      <c r="E30" s="5"/>
      <c r="F30" s="5"/>
      <c r="G30" s="5">
        <f t="shared" si="17"/>
        <v>0</v>
      </c>
      <c r="H30" s="4"/>
      <c r="I30" s="4"/>
      <c r="J30" s="5"/>
      <c r="K30" s="5"/>
      <c r="L30" s="4">
        <f t="shared" si="18"/>
        <v>0</v>
      </c>
      <c r="M30" s="4"/>
      <c r="N30" s="4"/>
      <c r="O30" s="5"/>
      <c r="P30" s="5"/>
      <c r="Q30" s="4">
        <f t="shared" ref="Q30" si="31">M30+N30+O30+P30</f>
        <v>0</v>
      </c>
      <c r="R30" s="60">
        <f t="shared" ref="R30" si="32">C30+H30-M30</f>
        <v>0</v>
      </c>
      <c r="S30" s="4">
        <f t="shared" ref="S30" si="33">D30+I30-N30</f>
        <v>0</v>
      </c>
      <c r="T30" s="4">
        <f t="shared" ref="T30" si="34">E30+J30-O30</f>
        <v>0</v>
      </c>
      <c r="U30" s="4">
        <f t="shared" ref="U30" si="35">F30+K30-P30</f>
        <v>0</v>
      </c>
      <c r="V30" s="60">
        <f t="shared" ref="V30" si="36">G30+L30-Q30</f>
        <v>0</v>
      </c>
      <c r="W30" s="26"/>
      <c r="X30" s="26"/>
    </row>
    <row r="31" spans="1:24" x14ac:dyDescent="0.25">
      <c r="A31" s="7" t="s">
        <v>40</v>
      </c>
      <c r="B31" s="57" t="s">
        <v>405</v>
      </c>
      <c r="C31" s="5"/>
      <c r="D31" s="5"/>
      <c r="E31" s="5"/>
      <c r="F31" s="5"/>
      <c r="G31" s="5">
        <f t="shared" si="17"/>
        <v>0</v>
      </c>
      <c r="H31" s="4"/>
      <c r="I31" s="4"/>
      <c r="J31" s="5"/>
      <c r="K31" s="5"/>
      <c r="L31" s="4">
        <f t="shared" si="18"/>
        <v>0</v>
      </c>
      <c r="M31" s="4"/>
      <c r="N31" s="4"/>
      <c r="O31" s="5"/>
      <c r="P31" s="5"/>
      <c r="Q31" s="4">
        <f t="shared" ref="Q31" si="37">M31+N31+O31+P31</f>
        <v>0</v>
      </c>
      <c r="R31" s="60">
        <f t="shared" ref="R31" si="38">C31+H31-M31</f>
        <v>0</v>
      </c>
      <c r="S31" s="4">
        <f t="shared" ref="S31" si="39">D31+I31-N31</f>
        <v>0</v>
      </c>
      <c r="T31" s="4">
        <f t="shared" ref="T31" si="40">E31+J31-O31</f>
        <v>0</v>
      </c>
      <c r="U31" s="4">
        <f t="shared" ref="U31" si="41">F31+K31-P31</f>
        <v>0</v>
      </c>
      <c r="V31" s="60">
        <f t="shared" ref="V31" si="42">G31+L31-Q31</f>
        <v>0</v>
      </c>
      <c r="W31" s="26"/>
      <c r="X31" s="26"/>
    </row>
    <row r="32" spans="1:24" x14ac:dyDescent="0.25">
      <c r="A32" s="7" t="s">
        <v>41</v>
      </c>
      <c r="B32" s="57" t="s">
        <v>406</v>
      </c>
      <c r="C32" s="5"/>
      <c r="D32" s="5"/>
      <c r="E32" s="5"/>
      <c r="F32" s="5"/>
      <c r="G32" s="5">
        <f t="shared" si="17"/>
        <v>0</v>
      </c>
      <c r="H32" s="4"/>
      <c r="I32" s="4"/>
      <c r="J32" s="5"/>
      <c r="K32" s="5"/>
      <c r="L32" s="4">
        <f t="shared" si="18"/>
        <v>0</v>
      </c>
      <c r="M32" s="4"/>
      <c r="N32" s="4"/>
      <c r="O32" s="5"/>
      <c r="P32" s="5"/>
      <c r="Q32" s="4">
        <f t="shared" ref="Q32" si="43">M32+N32+O32+P32</f>
        <v>0</v>
      </c>
      <c r="R32" s="60">
        <f t="shared" ref="R32" si="44">C32+H32-M32</f>
        <v>0</v>
      </c>
      <c r="S32" s="4">
        <f t="shared" ref="S32" si="45">D32+I32-N32</f>
        <v>0</v>
      </c>
      <c r="T32" s="4">
        <f t="shared" ref="T32" si="46">E32+J32-O32</f>
        <v>0</v>
      </c>
      <c r="U32" s="4">
        <f t="shared" ref="U32" si="47">F32+K32-P32</f>
        <v>0</v>
      </c>
      <c r="V32" s="60">
        <f t="shared" ref="V32" si="48">G32+L32-Q32</f>
        <v>0</v>
      </c>
      <c r="W32" s="26"/>
      <c r="X32" s="26"/>
    </row>
    <row r="33" spans="1:24" x14ac:dyDescent="0.25">
      <c r="A33" s="7" t="s">
        <v>42</v>
      </c>
      <c r="B33" s="4"/>
      <c r="C33" s="5"/>
      <c r="D33" s="5"/>
      <c r="E33" s="5"/>
      <c r="F33" s="5"/>
      <c r="G33" s="5"/>
      <c r="H33" s="4"/>
      <c r="I33" s="4"/>
      <c r="J33" s="5"/>
      <c r="K33" s="5"/>
      <c r="L33" s="5"/>
      <c r="M33" s="4"/>
      <c r="N33" s="4"/>
      <c r="O33" s="5"/>
      <c r="P33" s="5"/>
      <c r="Q33" s="5"/>
      <c r="R33" s="4"/>
      <c r="S33" s="4"/>
      <c r="T33" s="5"/>
      <c r="U33" s="5"/>
      <c r="V33" s="5"/>
      <c r="W33" s="26"/>
      <c r="X33" s="26"/>
    </row>
    <row r="34" spans="1:24" x14ac:dyDescent="0.25">
      <c r="A34" s="7" t="s">
        <v>43</v>
      </c>
      <c r="B34" s="4"/>
      <c r="C34" s="5"/>
      <c r="D34" s="5"/>
      <c r="E34" s="5"/>
      <c r="F34" s="5"/>
      <c r="G34" s="5"/>
      <c r="H34" s="4"/>
      <c r="I34" s="4"/>
      <c r="J34" s="5"/>
      <c r="K34" s="5"/>
      <c r="L34" s="5"/>
      <c r="M34" s="4"/>
      <c r="N34" s="4"/>
      <c r="O34" s="5"/>
      <c r="P34" s="5"/>
      <c r="Q34" s="5"/>
      <c r="R34" s="4"/>
      <c r="S34" s="4"/>
      <c r="T34" s="5"/>
      <c r="U34" s="5"/>
      <c r="V34" s="5"/>
      <c r="W34" s="26"/>
      <c r="X34" s="26"/>
    </row>
    <row r="35" spans="1:24" x14ac:dyDescent="0.25">
      <c r="H35" s="26"/>
      <c r="I35" s="26"/>
      <c r="J35" s="2"/>
      <c r="K35" s="2"/>
      <c r="L35" s="2"/>
      <c r="M35" s="26"/>
      <c r="N35" s="26"/>
      <c r="O35" s="2"/>
      <c r="P35" s="2"/>
      <c r="Q35" s="2"/>
      <c r="R35" s="26"/>
      <c r="S35" s="26"/>
      <c r="T35" s="2"/>
      <c r="U35" s="2"/>
      <c r="V35" s="2"/>
      <c r="W35" s="26"/>
      <c r="X35" s="26"/>
    </row>
    <row r="36" spans="1:24" x14ac:dyDescent="0.25">
      <c r="H36" s="26"/>
      <c r="I36" s="26"/>
      <c r="J36" s="2"/>
      <c r="K36" s="2"/>
      <c r="L36" s="2"/>
      <c r="M36" s="26"/>
      <c r="N36" s="26"/>
      <c r="O36" s="2"/>
      <c r="P36" s="2"/>
      <c r="Q36" s="2"/>
      <c r="R36" s="26"/>
      <c r="S36" s="26"/>
      <c r="T36" s="2"/>
      <c r="U36" s="2"/>
      <c r="V36" s="2"/>
      <c r="W36" s="26"/>
      <c r="X36" s="26"/>
    </row>
    <row r="37" spans="1:24" x14ac:dyDescent="0.25">
      <c r="H37" s="26"/>
      <c r="I37" s="26"/>
      <c r="J37" s="2"/>
      <c r="K37" s="2"/>
      <c r="L37" s="2"/>
      <c r="M37" s="26"/>
      <c r="N37" s="26"/>
      <c r="O37" s="2"/>
      <c r="P37" s="2"/>
      <c r="Q37" s="2"/>
      <c r="R37" s="26"/>
      <c r="S37" s="26"/>
      <c r="T37" s="2"/>
      <c r="U37" s="2"/>
      <c r="V37" s="2"/>
      <c r="W37" s="26"/>
      <c r="X37" s="26"/>
    </row>
    <row r="38" spans="1:24" x14ac:dyDescent="0.25">
      <c r="H38" s="26"/>
      <c r="I38" s="26"/>
      <c r="J38" s="2"/>
      <c r="K38" s="2"/>
      <c r="L38" s="2"/>
      <c r="M38" s="26"/>
      <c r="N38" s="26"/>
      <c r="O38" s="2"/>
      <c r="P38" s="2"/>
      <c r="Q38" s="2"/>
      <c r="R38" s="26"/>
      <c r="S38" s="26"/>
      <c r="T38" s="2"/>
      <c r="U38" s="2"/>
      <c r="V38" s="2"/>
      <c r="W38" s="26"/>
      <c r="X38" s="26"/>
    </row>
    <row r="39" spans="1:24" x14ac:dyDescent="0.25">
      <c r="H39" s="26"/>
      <c r="I39" s="26"/>
      <c r="J39" s="2"/>
      <c r="K39" s="2"/>
      <c r="L39" s="2"/>
      <c r="M39" s="26"/>
      <c r="N39" s="26"/>
      <c r="O39" s="2"/>
      <c r="P39" s="2"/>
      <c r="Q39" s="2"/>
      <c r="R39" s="26"/>
      <c r="S39" s="26"/>
      <c r="T39" s="2"/>
      <c r="U39" s="2"/>
      <c r="V39" s="2"/>
      <c r="W39" s="26"/>
      <c r="X39" s="26"/>
    </row>
    <row r="40" spans="1:24" x14ac:dyDescent="0.25">
      <c r="H40" s="26"/>
      <c r="I40" s="26"/>
      <c r="J40" s="2"/>
      <c r="K40" s="2"/>
      <c r="L40" s="2"/>
      <c r="M40" s="26"/>
      <c r="N40" s="26"/>
      <c r="O40" s="2"/>
      <c r="P40" s="2"/>
      <c r="Q40" s="2"/>
      <c r="R40" s="26"/>
      <c r="S40" s="26"/>
      <c r="T40" s="2"/>
      <c r="U40" s="2"/>
      <c r="V40" s="2"/>
      <c r="W40" s="26"/>
      <c r="X40" s="26"/>
    </row>
    <row r="41" spans="1:24" x14ac:dyDescent="0.25">
      <c r="H41" s="26"/>
      <c r="I41" s="26"/>
      <c r="J41" s="2"/>
      <c r="K41" s="2"/>
      <c r="L41" s="2"/>
      <c r="M41" s="26"/>
      <c r="N41" s="26"/>
      <c r="O41" s="2"/>
      <c r="P41" s="2"/>
      <c r="Q41" s="2"/>
      <c r="R41" s="26"/>
      <c r="S41" s="26"/>
      <c r="T41" s="2"/>
      <c r="U41" s="2"/>
      <c r="V41" s="2"/>
      <c r="W41" s="26"/>
      <c r="X41" s="26"/>
    </row>
    <row r="42" spans="1:24" x14ac:dyDescent="0.25">
      <c r="H42" s="26"/>
      <c r="I42" s="26"/>
      <c r="J42" s="2"/>
      <c r="K42" s="2"/>
      <c r="L42" s="2"/>
      <c r="M42" s="26"/>
      <c r="N42" s="26"/>
      <c r="O42" s="2"/>
      <c r="P42" s="2"/>
      <c r="Q42" s="2"/>
      <c r="R42" s="26"/>
      <c r="S42" s="26"/>
      <c r="T42" s="2"/>
      <c r="U42" s="2"/>
      <c r="V42" s="2"/>
      <c r="W42" s="26"/>
      <c r="X42" s="26"/>
    </row>
    <row r="43" spans="1:24" x14ac:dyDescent="0.25">
      <c r="H43" s="26"/>
      <c r="I43" s="26"/>
      <c r="J43" s="2"/>
      <c r="K43" s="2"/>
      <c r="L43" s="2"/>
      <c r="M43" s="26"/>
      <c r="N43" s="26"/>
      <c r="O43" s="2"/>
      <c r="P43" s="2"/>
      <c r="Q43" s="2"/>
      <c r="R43" s="26"/>
      <c r="S43" s="26"/>
      <c r="T43" s="2"/>
      <c r="U43" s="2"/>
      <c r="V43" s="2"/>
      <c r="W43" s="26"/>
      <c r="X43" s="26"/>
    </row>
    <row r="44" spans="1:24" x14ac:dyDescent="0.25">
      <c r="H44" s="26"/>
      <c r="I44" s="26"/>
      <c r="J44" s="2"/>
      <c r="K44" s="2"/>
      <c r="L44" s="2"/>
      <c r="M44" s="26"/>
      <c r="N44" s="26"/>
      <c r="O44" s="2"/>
      <c r="P44" s="2"/>
      <c r="Q44" s="2"/>
      <c r="R44" s="26"/>
      <c r="S44" s="26"/>
      <c r="T44" s="2"/>
      <c r="U44" s="2"/>
      <c r="V44" s="2"/>
      <c r="W44" s="26"/>
      <c r="X44" s="26"/>
    </row>
    <row r="45" spans="1:24" x14ac:dyDescent="0.25">
      <c r="H45" s="26"/>
      <c r="I45" s="26"/>
      <c r="J45" s="2"/>
      <c r="K45" s="2"/>
      <c r="L45" s="2"/>
      <c r="M45" s="26"/>
      <c r="N45" s="26"/>
      <c r="O45" s="2"/>
      <c r="P45" s="2"/>
      <c r="Q45" s="2"/>
      <c r="R45" s="26"/>
      <c r="S45" s="26"/>
      <c r="T45" s="2"/>
      <c r="U45" s="2"/>
      <c r="V45" s="2"/>
      <c r="W45" s="26"/>
      <c r="X45" s="26"/>
    </row>
    <row r="46" spans="1:24" x14ac:dyDescent="0.25">
      <c r="H46" s="26"/>
      <c r="I46" s="26"/>
      <c r="J46" s="2"/>
      <c r="K46" s="2"/>
      <c r="L46" s="2"/>
      <c r="M46" s="26"/>
      <c r="N46" s="26"/>
      <c r="O46" s="2"/>
      <c r="P46" s="2"/>
      <c r="Q46" s="2"/>
      <c r="R46" s="26"/>
      <c r="S46" s="26"/>
      <c r="T46" s="2"/>
      <c r="U46" s="2"/>
      <c r="V46" s="2"/>
      <c r="W46" s="26"/>
      <c r="X46" s="26"/>
    </row>
    <row r="47" spans="1:24" x14ac:dyDescent="0.25">
      <c r="H47" s="26"/>
      <c r="I47" s="26"/>
      <c r="J47" s="2"/>
      <c r="K47" s="2"/>
      <c r="L47" s="2"/>
      <c r="M47" s="26"/>
      <c r="N47" s="26"/>
      <c r="O47" s="2"/>
      <c r="P47" s="2"/>
      <c r="Q47" s="2"/>
      <c r="R47" s="26"/>
      <c r="S47" s="26"/>
      <c r="T47" s="2"/>
      <c r="U47" s="2"/>
      <c r="V47" s="2"/>
      <c r="W47" s="26"/>
      <c r="X47" s="26"/>
    </row>
    <row r="48" spans="1:24" x14ac:dyDescent="0.25">
      <c r="H48" s="26"/>
      <c r="I48" s="26"/>
      <c r="J48" s="2"/>
      <c r="K48" s="2"/>
      <c r="L48" s="2"/>
      <c r="M48" s="26"/>
      <c r="N48" s="26"/>
      <c r="O48" s="2"/>
      <c r="P48" s="2"/>
      <c r="Q48" s="2"/>
      <c r="R48" s="26"/>
      <c r="S48" s="26"/>
      <c r="T48" s="2"/>
      <c r="U48" s="2"/>
      <c r="V48" s="2"/>
      <c r="W48" s="26"/>
      <c r="X48" s="26"/>
    </row>
    <row r="49" spans="8:24" x14ac:dyDescent="0.25">
      <c r="H49" s="26"/>
      <c r="I49" s="26"/>
      <c r="J49" s="2"/>
      <c r="K49" s="2"/>
      <c r="L49" s="2"/>
      <c r="M49" s="26"/>
      <c r="N49" s="26"/>
      <c r="O49" s="2"/>
      <c r="P49" s="2"/>
      <c r="Q49" s="2"/>
      <c r="R49" s="26"/>
      <c r="S49" s="26"/>
      <c r="T49" s="2"/>
      <c r="U49" s="2"/>
      <c r="V49" s="2"/>
      <c r="W49" s="26"/>
      <c r="X49" s="26"/>
    </row>
    <row r="50" spans="8:24" x14ac:dyDescent="0.25">
      <c r="H50" s="26"/>
      <c r="I50" s="26"/>
      <c r="J50" s="2"/>
      <c r="K50" s="2"/>
      <c r="L50" s="2"/>
      <c r="M50" s="26"/>
      <c r="N50" s="26"/>
      <c r="O50" s="2"/>
      <c r="P50" s="2"/>
      <c r="Q50" s="2"/>
      <c r="R50" s="26"/>
      <c r="S50" s="26"/>
      <c r="T50" s="2"/>
      <c r="U50" s="2"/>
      <c r="V50" s="2"/>
      <c r="W50" s="26"/>
      <c r="X50" s="26"/>
    </row>
    <row r="51" spans="8:24" x14ac:dyDescent="0.25">
      <c r="H51" s="26"/>
      <c r="I51" s="26"/>
      <c r="J51" s="2"/>
      <c r="K51" s="2"/>
      <c r="L51" s="2"/>
      <c r="M51" s="26"/>
      <c r="N51" s="26"/>
      <c r="O51" s="2"/>
      <c r="P51" s="2"/>
      <c r="Q51" s="2"/>
      <c r="R51" s="26"/>
      <c r="S51" s="26"/>
      <c r="T51" s="2"/>
      <c r="U51" s="2"/>
      <c r="V51" s="2"/>
      <c r="W51" s="26"/>
      <c r="X51" s="26"/>
    </row>
    <row r="52" spans="8:24" x14ac:dyDescent="0.25">
      <c r="H52" s="26"/>
      <c r="I52" s="26"/>
      <c r="J52" s="2"/>
      <c r="K52" s="2"/>
      <c r="L52" s="2"/>
      <c r="M52" s="26"/>
      <c r="N52" s="26"/>
      <c r="O52" s="2"/>
      <c r="P52" s="2"/>
      <c r="Q52" s="2"/>
      <c r="R52" s="26"/>
      <c r="S52" s="26"/>
      <c r="T52" s="2"/>
      <c r="U52" s="2"/>
      <c r="V52" s="2"/>
      <c r="W52" s="26"/>
      <c r="X52" s="26"/>
    </row>
    <row r="53" spans="8:24" x14ac:dyDescent="0.25">
      <c r="H53" s="26"/>
      <c r="I53" s="26"/>
      <c r="J53" s="2"/>
      <c r="K53" s="2"/>
      <c r="L53" s="2"/>
      <c r="M53" s="26"/>
      <c r="N53" s="26"/>
      <c r="O53" s="2"/>
      <c r="P53" s="2"/>
      <c r="Q53" s="2"/>
      <c r="R53" s="26"/>
      <c r="S53" s="26"/>
      <c r="T53" s="2"/>
      <c r="U53" s="2"/>
      <c r="V53" s="2"/>
      <c r="W53" s="26"/>
      <c r="X53" s="26"/>
    </row>
    <row r="54" spans="8:24" x14ac:dyDescent="0.25">
      <c r="H54" s="26"/>
      <c r="I54" s="26"/>
      <c r="J54" s="2"/>
      <c r="K54" s="2"/>
      <c r="L54" s="2"/>
      <c r="M54" s="26"/>
      <c r="N54" s="26"/>
      <c r="O54" s="2"/>
      <c r="P54" s="2"/>
      <c r="Q54" s="2"/>
      <c r="R54" s="26"/>
      <c r="S54" s="26"/>
      <c r="T54" s="2"/>
      <c r="U54" s="2"/>
      <c r="V54" s="2"/>
      <c r="W54" s="26"/>
      <c r="X54" s="26"/>
    </row>
    <row r="55" spans="8:24" x14ac:dyDescent="0.25">
      <c r="H55" s="26"/>
      <c r="I55" s="26"/>
      <c r="J55" s="2"/>
      <c r="K55" s="2"/>
      <c r="L55" s="2"/>
      <c r="M55" s="26"/>
      <c r="N55" s="26"/>
      <c r="O55" s="2"/>
      <c r="P55" s="2"/>
      <c r="Q55" s="2"/>
      <c r="R55" s="26"/>
      <c r="S55" s="26"/>
      <c r="T55" s="2"/>
      <c r="U55" s="2"/>
      <c r="V55" s="2"/>
      <c r="W55" s="26"/>
      <c r="X55" s="26"/>
    </row>
    <row r="56" spans="8:24" x14ac:dyDescent="0.25">
      <c r="H56" s="26"/>
      <c r="I56" s="26"/>
      <c r="J56" s="2"/>
      <c r="K56" s="2"/>
      <c r="L56" s="2"/>
      <c r="M56" s="26"/>
      <c r="N56" s="26"/>
      <c r="O56" s="2"/>
      <c r="P56" s="2"/>
      <c r="Q56" s="2"/>
      <c r="R56" s="26"/>
      <c r="S56" s="26"/>
      <c r="T56" s="2"/>
      <c r="U56" s="2"/>
      <c r="V56" s="2"/>
      <c r="W56" s="26"/>
      <c r="X56" s="26"/>
    </row>
    <row r="57" spans="8:24" x14ac:dyDescent="0.25">
      <c r="H57" s="26"/>
      <c r="I57" s="26"/>
      <c r="J57" s="2"/>
      <c r="K57" s="2"/>
      <c r="L57" s="2"/>
      <c r="M57" s="26"/>
      <c r="N57" s="26"/>
      <c r="O57" s="2"/>
      <c r="P57" s="2"/>
      <c r="Q57" s="2"/>
      <c r="R57" s="26"/>
      <c r="S57" s="26"/>
      <c r="T57" s="2"/>
      <c r="U57" s="2"/>
      <c r="V57" s="2"/>
      <c r="W57" s="26"/>
      <c r="X57" s="26"/>
    </row>
    <row r="58" spans="8:24" x14ac:dyDescent="0.25">
      <c r="H58" s="26"/>
      <c r="I58" s="26"/>
      <c r="J58" s="2"/>
      <c r="K58" s="2"/>
      <c r="L58" s="2"/>
      <c r="M58" s="26"/>
      <c r="N58" s="26"/>
      <c r="O58" s="2"/>
      <c r="P58" s="2"/>
      <c r="Q58" s="2"/>
      <c r="R58" s="26"/>
      <c r="S58" s="26"/>
      <c r="T58" s="2"/>
      <c r="U58" s="2"/>
      <c r="V58" s="2"/>
      <c r="W58" s="26"/>
      <c r="X58" s="26"/>
    </row>
    <row r="59" spans="8:24" x14ac:dyDescent="0.25">
      <c r="H59" s="26"/>
      <c r="I59" s="26"/>
      <c r="J59" s="2"/>
      <c r="K59" s="2"/>
      <c r="L59" s="2"/>
      <c r="M59" s="26"/>
      <c r="N59" s="26"/>
      <c r="O59" s="2"/>
      <c r="P59" s="2"/>
      <c r="Q59" s="2"/>
      <c r="R59" s="26"/>
      <c r="S59" s="26"/>
      <c r="T59" s="2"/>
      <c r="U59" s="2"/>
      <c r="V59" s="2"/>
      <c r="W59" s="26"/>
      <c r="X59" s="26"/>
    </row>
    <row r="60" spans="8:24" x14ac:dyDescent="0.25">
      <c r="H60" s="26"/>
      <c r="I60" s="26"/>
      <c r="J60" s="2"/>
      <c r="K60" s="2"/>
      <c r="L60" s="2"/>
      <c r="M60" s="26"/>
      <c r="N60" s="26"/>
      <c r="O60" s="2"/>
      <c r="P60" s="2"/>
      <c r="Q60" s="2"/>
      <c r="R60" s="26"/>
      <c r="S60" s="26"/>
      <c r="T60" s="2"/>
      <c r="U60" s="2"/>
      <c r="V60" s="2"/>
      <c r="W60" s="26"/>
      <c r="X60" s="26"/>
    </row>
    <row r="61" spans="8:24" x14ac:dyDescent="0.25">
      <c r="H61" s="26"/>
      <c r="I61" s="26"/>
      <c r="J61" s="2"/>
      <c r="K61" s="2"/>
      <c r="L61" s="2"/>
      <c r="M61" s="26"/>
      <c r="N61" s="26"/>
      <c r="O61" s="2"/>
      <c r="P61" s="2"/>
      <c r="Q61" s="2"/>
      <c r="R61" s="26"/>
      <c r="S61" s="26"/>
      <c r="T61" s="2"/>
      <c r="U61" s="2"/>
      <c r="V61" s="2"/>
      <c r="W61" s="26"/>
      <c r="X61" s="26"/>
    </row>
    <row r="62" spans="8:24" x14ac:dyDescent="0.25">
      <c r="H62" s="26"/>
      <c r="I62" s="26"/>
      <c r="J62" s="2"/>
      <c r="K62" s="2"/>
      <c r="L62" s="2"/>
      <c r="M62" s="26"/>
      <c r="N62" s="26"/>
      <c r="O62" s="2"/>
      <c r="P62" s="2"/>
      <c r="Q62" s="2"/>
      <c r="R62" s="26"/>
      <c r="S62" s="26"/>
      <c r="T62" s="2"/>
      <c r="U62" s="2"/>
      <c r="V62" s="2"/>
      <c r="W62" s="26"/>
      <c r="X62" s="26"/>
    </row>
    <row r="63" spans="8:24" x14ac:dyDescent="0.25">
      <c r="H63" s="26"/>
      <c r="I63" s="26"/>
      <c r="J63" s="2"/>
      <c r="K63" s="2"/>
      <c r="L63" s="2"/>
      <c r="M63" s="26"/>
      <c r="N63" s="26"/>
      <c r="O63" s="2"/>
      <c r="P63" s="2"/>
      <c r="Q63" s="2"/>
      <c r="R63" s="26"/>
      <c r="S63" s="26"/>
      <c r="T63" s="2"/>
      <c r="U63" s="2"/>
      <c r="V63" s="2"/>
      <c r="W63" s="26"/>
      <c r="X63" s="26"/>
    </row>
    <row r="64" spans="8:24" x14ac:dyDescent="0.25">
      <c r="H64" s="26"/>
      <c r="I64" s="26"/>
      <c r="J64" s="2"/>
      <c r="K64" s="2"/>
      <c r="L64" s="2"/>
      <c r="M64" s="26"/>
      <c r="N64" s="26"/>
      <c r="O64" s="2"/>
      <c r="P64" s="2"/>
      <c r="Q64" s="2"/>
      <c r="R64" s="26"/>
      <c r="S64" s="26"/>
      <c r="T64" s="2"/>
      <c r="U64" s="2"/>
      <c r="V64" s="2"/>
      <c r="W64" s="26"/>
      <c r="X64" s="26"/>
    </row>
    <row r="65" spans="8:24" x14ac:dyDescent="0.25">
      <c r="H65" s="26"/>
      <c r="I65" s="26"/>
      <c r="J65" s="2"/>
      <c r="K65" s="2"/>
      <c r="L65" s="2"/>
      <c r="M65" s="26"/>
      <c r="N65" s="26"/>
      <c r="O65" s="2"/>
      <c r="P65" s="2"/>
      <c r="Q65" s="2"/>
      <c r="R65" s="26"/>
      <c r="S65" s="26"/>
      <c r="T65" s="2"/>
      <c r="U65" s="2"/>
      <c r="V65" s="2"/>
      <c r="W65" s="26"/>
      <c r="X65" s="26"/>
    </row>
    <row r="66" spans="8:24" x14ac:dyDescent="0.25">
      <c r="H66" s="26"/>
      <c r="I66" s="26"/>
      <c r="J66" s="2"/>
      <c r="K66" s="2"/>
      <c r="L66" s="2"/>
      <c r="M66" s="26"/>
      <c r="N66" s="26"/>
      <c r="O66" s="2"/>
      <c r="P66" s="2"/>
      <c r="Q66" s="2"/>
      <c r="R66" s="26"/>
      <c r="S66" s="26"/>
      <c r="T66" s="2"/>
      <c r="U66" s="2"/>
      <c r="V66" s="2"/>
      <c r="W66" s="26"/>
      <c r="X66" s="26"/>
    </row>
    <row r="67" spans="8:24" x14ac:dyDescent="0.25">
      <c r="H67" s="26"/>
      <c r="I67" s="26"/>
      <c r="J67" s="2"/>
      <c r="K67" s="2"/>
      <c r="L67" s="2"/>
      <c r="M67" s="26"/>
      <c r="N67" s="26"/>
      <c r="O67" s="2"/>
      <c r="P67" s="2"/>
      <c r="Q67" s="2"/>
      <c r="R67" s="26"/>
      <c r="S67" s="26"/>
      <c r="T67" s="2"/>
      <c r="U67" s="2"/>
      <c r="V67" s="2"/>
      <c r="W67" s="26"/>
      <c r="X67" s="26"/>
    </row>
    <row r="68" spans="8:24" x14ac:dyDescent="0.25">
      <c r="H68" s="26"/>
      <c r="I68" s="26"/>
      <c r="J68" s="2"/>
      <c r="K68" s="2"/>
      <c r="L68" s="2"/>
      <c r="M68" s="26"/>
      <c r="N68" s="26"/>
      <c r="O68" s="2"/>
      <c r="P68" s="2"/>
      <c r="Q68" s="2"/>
      <c r="R68" s="26"/>
      <c r="S68" s="26"/>
      <c r="T68" s="2"/>
      <c r="U68" s="2"/>
      <c r="V68" s="2"/>
      <c r="W68" s="26"/>
      <c r="X68" s="26"/>
    </row>
    <row r="69" spans="8:24" x14ac:dyDescent="0.25">
      <c r="H69" s="26"/>
      <c r="I69" s="26"/>
      <c r="J69" s="2"/>
      <c r="K69" s="2"/>
      <c r="L69" s="2"/>
      <c r="M69" s="26"/>
      <c r="N69" s="26"/>
      <c r="O69" s="2"/>
      <c r="P69" s="2"/>
      <c r="Q69" s="2"/>
      <c r="R69" s="26"/>
      <c r="S69" s="26"/>
      <c r="T69" s="2"/>
      <c r="U69" s="2"/>
      <c r="V69" s="2"/>
      <c r="W69" s="26"/>
      <c r="X69" s="26"/>
    </row>
    <row r="70" spans="8:24" x14ac:dyDescent="0.25">
      <c r="H70" s="26"/>
      <c r="I70" s="26"/>
      <c r="J70" s="2"/>
      <c r="K70" s="2"/>
      <c r="L70" s="2"/>
      <c r="M70" s="26"/>
      <c r="N70" s="26"/>
      <c r="O70" s="2"/>
      <c r="P70" s="2"/>
      <c r="Q70" s="2"/>
      <c r="R70" s="26"/>
      <c r="S70" s="26"/>
      <c r="T70" s="2"/>
      <c r="U70" s="2"/>
      <c r="V70" s="2"/>
      <c r="W70" s="26"/>
      <c r="X70" s="26"/>
    </row>
    <row r="71" spans="8:24" x14ac:dyDescent="0.25">
      <c r="H71" s="26"/>
      <c r="I71" s="26"/>
      <c r="J71" s="2"/>
      <c r="K71" s="2"/>
      <c r="L71" s="2"/>
      <c r="M71" s="26"/>
      <c r="N71" s="26"/>
      <c r="O71" s="2"/>
      <c r="P71" s="2"/>
      <c r="Q71" s="2"/>
      <c r="R71" s="26"/>
      <c r="S71" s="26"/>
      <c r="T71" s="2"/>
      <c r="U71" s="2"/>
      <c r="V71" s="2"/>
      <c r="W71" s="26"/>
      <c r="X71" s="26"/>
    </row>
    <row r="72" spans="8:24" x14ac:dyDescent="0.25">
      <c r="H72" s="26"/>
      <c r="I72" s="26"/>
      <c r="J72" s="2"/>
      <c r="K72" s="2"/>
      <c r="L72" s="2"/>
      <c r="M72" s="26"/>
      <c r="N72" s="26"/>
      <c r="O72" s="2"/>
      <c r="P72" s="2"/>
      <c r="Q72" s="2"/>
      <c r="R72" s="26"/>
      <c r="S72" s="26"/>
      <c r="T72" s="2"/>
      <c r="U72" s="2"/>
      <c r="V72" s="2"/>
      <c r="W72" s="26"/>
      <c r="X72" s="26"/>
    </row>
    <row r="73" spans="8:24" x14ac:dyDescent="0.25">
      <c r="H73" s="26"/>
      <c r="I73" s="26"/>
      <c r="J73" s="2"/>
      <c r="K73" s="2"/>
      <c r="L73" s="2"/>
      <c r="M73" s="26"/>
      <c r="N73" s="26"/>
      <c r="O73" s="2"/>
      <c r="P73" s="2"/>
      <c r="Q73" s="2"/>
      <c r="R73" s="26"/>
      <c r="S73" s="26"/>
      <c r="T73" s="2"/>
      <c r="U73" s="2"/>
      <c r="V73" s="2"/>
      <c r="W73" s="26"/>
      <c r="X73" s="26"/>
    </row>
    <row r="74" spans="8:24" x14ac:dyDescent="0.25">
      <c r="H74" s="26"/>
      <c r="I74" s="26"/>
      <c r="J74" s="2"/>
      <c r="K74" s="2"/>
      <c r="L74" s="2"/>
      <c r="M74" s="26"/>
      <c r="N74" s="26"/>
      <c r="O74" s="2"/>
      <c r="P74" s="2"/>
      <c r="Q74" s="2"/>
      <c r="R74" s="26"/>
      <c r="S74" s="26"/>
      <c r="T74" s="2"/>
      <c r="U74" s="2"/>
      <c r="V74" s="2"/>
      <c r="W74" s="26"/>
      <c r="X74" s="26"/>
    </row>
    <row r="75" spans="8:24" x14ac:dyDescent="0.25">
      <c r="H75" s="26"/>
      <c r="I75" s="26"/>
      <c r="J75" s="2"/>
      <c r="K75" s="2"/>
      <c r="L75" s="2"/>
      <c r="M75" s="26"/>
      <c r="N75" s="26"/>
      <c r="O75" s="2"/>
      <c r="P75" s="2"/>
      <c r="Q75" s="2"/>
      <c r="R75" s="26"/>
      <c r="S75" s="26"/>
      <c r="T75" s="2"/>
      <c r="U75" s="2"/>
      <c r="V75" s="2"/>
      <c r="W75" s="26"/>
      <c r="X75" s="26"/>
    </row>
    <row r="76" spans="8:24" x14ac:dyDescent="0.25">
      <c r="H76" s="26"/>
      <c r="I76" s="26"/>
      <c r="J76" s="2"/>
      <c r="K76" s="2"/>
      <c r="L76" s="2"/>
      <c r="M76" s="26"/>
      <c r="N76" s="26"/>
      <c r="O76" s="2"/>
      <c r="P76" s="2"/>
      <c r="Q76" s="2"/>
      <c r="R76" s="26"/>
      <c r="S76" s="26"/>
      <c r="T76" s="2"/>
      <c r="U76" s="2"/>
      <c r="V76" s="2"/>
      <c r="W76" s="26"/>
      <c r="X76" s="26"/>
    </row>
    <row r="77" spans="8:24" x14ac:dyDescent="0.25">
      <c r="H77" s="26"/>
      <c r="I77" s="26"/>
      <c r="J77" s="2"/>
      <c r="K77" s="2"/>
      <c r="L77" s="2"/>
      <c r="M77" s="26"/>
      <c r="N77" s="26"/>
      <c r="O77" s="2"/>
      <c r="P77" s="2"/>
      <c r="Q77" s="2"/>
      <c r="R77" s="26"/>
      <c r="S77" s="26"/>
      <c r="T77" s="2"/>
      <c r="U77" s="2"/>
      <c r="V77" s="2"/>
      <c r="W77" s="26"/>
      <c r="X77" s="26"/>
    </row>
    <row r="78" spans="8:24" x14ac:dyDescent="0.25">
      <c r="H78" s="26"/>
      <c r="I78" s="26"/>
      <c r="J78" s="2"/>
      <c r="K78" s="2"/>
      <c r="L78" s="2"/>
      <c r="M78" s="26"/>
      <c r="N78" s="26"/>
      <c r="O78" s="2"/>
      <c r="P78" s="2"/>
      <c r="Q78" s="2"/>
      <c r="R78" s="26"/>
      <c r="S78" s="26"/>
      <c r="T78" s="2"/>
      <c r="U78" s="2"/>
      <c r="V78" s="2"/>
      <c r="W78" s="26"/>
      <c r="X78" s="26"/>
    </row>
    <row r="79" spans="8:24" x14ac:dyDescent="0.25">
      <c r="H79" s="26"/>
      <c r="I79" s="26"/>
      <c r="J79" s="2"/>
      <c r="K79" s="2"/>
      <c r="L79" s="2"/>
      <c r="M79" s="26"/>
      <c r="N79" s="26"/>
      <c r="O79" s="2"/>
      <c r="P79" s="2"/>
      <c r="Q79" s="2"/>
      <c r="R79" s="26"/>
      <c r="S79" s="26"/>
      <c r="T79" s="2"/>
      <c r="U79" s="2"/>
      <c r="V79" s="2"/>
      <c r="W79" s="26"/>
      <c r="X79" s="26"/>
    </row>
    <row r="80" spans="8:24" x14ac:dyDescent="0.25">
      <c r="H80" s="26"/>
      <c r="I80" s="26"/>
      <c r="J80" s="2"/>
      <c r="K80" s="2"/>
      <c r="L80" s="2"/>
      <c r="M80" s="26"/>
      <c r="N80" s="26"/>
      <c r="O80" s="2"/>
      <c r="P80" s="2"/>
      <c r="Q80" s="2"/>
      <c r="R80" s="26"/>
      <c r="S80" s="26"/>
      <c r="T80" s="2"/>
      <c r="U80" s="2"/>
      <c r="V80" s="2"/>
      <c r="W80" s="26"/>
      <c r="X80" s="26"/>
    </row>
    <row r="81" spans="8:24" x14ac:dyDescent="0.25">
      <c r="H81" s="26"/>
      <c r="I81" s="26"/>
      <c r="J81" s="2"/>
      <c r="K81" s="2"/>
      <c r="L81" s="2"/>
      <c r="M81" s="26"/>
      <c r="N81" s="26"/>
      <c r="O81" s="2"/>
      <c r="P81" s="2"/>
      <c r="Q81" s="2"/>
      <c r="R81" s="26"/>
      <c r="S81" s="26"/>
      <c r="T81" s="2"/>
      <c r="U81" s="2"/>
      <c r="V81" s="2"/>
      <c r="W81" s="26"/>
      <c r="X81" s="26"/>
    </row>
    <row r="82" spans="8:24" x14ac:dyDescent="0.25">
      <c r="H82" s="26"/>
      <c r="I82" s="26"/>
      <c r="J82" s="2"/>
      <c r="K82" s="2"/>
      <c r="L82" s="2"/>
      <c r="M82" s="26"/>
      <c r="N82" s="26"/>
      <c r="O82" s="2"/>
      <c r="P82" s="2"/>
      <c r="Q82" s="2"/>
      <c r="R82" s="26"/>
      <c r="S82" s="26"/>
      <c r="T82" s="2"/>
      <c r="U82" s="2"/>
      <c r="V82" s="2"/>
      <c r="W82" s="26"/>
      <c r="X82" s="26"/>
    </row>
    <row r="83" spans="8:24" x14ac:dyDescent="0.25">
      <c r="H83" s="26"/>
      <c r="I83" s="26"/>
      <c r="J83" s="2"/>
      <c r="K83" s="2"/>
      <c r="L83" s="2"/>
      <c r="M83" s="26"/>
      <c r="N83" s="26"/>
      <c r="O83" s="2"/>
      <c r="P83" s="2"/>
      <c r="Q83" s="2"/>
      <c r="R83" s="26"/>
      <c r="S83" s="26"/>
      <c r="T83" s="2"/>
      <c r="U83" s="2"/>
      <c r="V83" s="2"/>
      <c r="W83" s="26"/>
      <c r="X83" s="26"/>
    </row>
    <row r="84" spans="8:24" x14ac:dyDescent="0.25">
      <c r="H84" s="26"/>
      <c r="I84" s="26"/>
      <c r="J84" s="2"/>
      <c r="K84" s="2"/>
      <c r="L84" s="2"/>
      <c r="M84" s="26"/>
      <c r="N84" s="26"/>
      <c r="O84" s="2"/>
      <c r="P84" s="2"/>
      <c r="Q84" s="2"/>
      <c r="R84" s="26"/>
      <c r="S84" s="26"/>
      <c r="T84" s="2"/>
      <c r="U84" s="2"/>
      <c r="V84" s="2"/>
      <c r="W84" s="26"/>
      <c r="X84" s="26"/>
    </row>
    <row r="85" spans="8:24" x14ac:dyDescent="0.25">
      <c r="H85" s="26"/>
      <c r="I85" s="26"/>
      <c r="J85" s="2"/>
      <c r="K85" s="2"/>
      <c r="L85" s="2"/>
      <c r="M85" s="26"/>
      <c r="N85" s="26"/>
      <c r="O85" s="2"/>
      <c r="P85" s="2"/>
      <c r="Q85" s="2"/>
      <c r="R85" s="26"/>
      <c r="S85" s="26"/>
      <c r="T85" s="2"/>
      <c r="U85" s="2"/>
      <c r="V85" s="2"/>
      <c r="W85" s="26"/>
      <c r="X85" s="26"/>
    </row>
    <row r="86" spans="8:24" x14ac:dyDescent="0.25">
      <c r="H86" s="26"/>
      <c r="I86" s="26"/>
      <c r="J86" s="2"/>
      <c r="K86" s="2"/>
      <c r="L86" s="2"/>
      <c r="M86" s="26"/>
      <c r="N86" s="26"/>
      <c r="O86" s="2"/>
      <c r="P86" s="2"/>
      <c r="Q86" s="2"/>
      <c r="R86" s="26"/>
      <c r="S86" s="26"/>
      <c r="T86" s="2"/>
      <c r="U86" s="2"/>
      <c r="V86" s="2"/>
      <c r="W86" s="26"/>
      <c r="X86" s="26"/>
    </row>
    <row r="87" spans="8:24" x14ac:dyDescent="0.25">
      <c r="H87" s="26"/>
      <c r="I87" s="26"/>
      <c r="J87" s="2"/>
      <c r="K87" s="2"/>
      <c r="L87" s="2"/>
      <c r="M87" s="26"/>
      <c r="N87" s="26"/>
      <c r="O87" s="2"/>
      <c r="P87" s="2"/>
      <c r="Q87" s="2"/>
      <c r="R87" s="26"/>
      <c r="S87" s="26"/>
      <c r="T87" s="2"/>
      <c r="U87" s="2"/>
      <c r="V87" s="2"/>
      <c r="W87" s="26"/>
      <c r="X87" s="26"/>
    </row>
    <row r="88" spans="8:24" x14ac:dyDescent="0.25">
      <c r="H88" s="26"/>
      <c r="I88" s="26"/>
      <c r="J88" s="2"/>
      <c r="K88" s="2"/>
      <c r="L88" s="2"/>
      <c r="M88" s="26"/>
      <c r="N88" s="26"/>
      <c r="O88" s="2"/>
      <c r="P88" s="2"/>
      <c r="Q88" s="2"/>
      <c r="R88" s="26"/>
      <c r="S88" s="26"/>
      <c r="T88" s="2"/>
      <c r="U88" s="2"/>
      <c r="V88" s="2"/>
      <c r="W88" s="26"/>
      <c r="X88" s="26"/>
    </row>
    <row r="89" spans="8:24" x14ac:dyDescent="0.25">
      <c r="H89" s="26"/>
      <c r="I89" s="26"/>
      <c r="J89" s="2"/>
      <c r="K89" s="2"/>
      <c r="L89" s="2"/>
      <c r="M89" s="26"/>
      <c r="N89" s="26"/>
      <c r="O89" s="2"/>
      <c r="P89" s="2"/>
      <c r="Q89" s="2"/>
      <c r="R89" s="26"/>
      <c r="S89" s="26"/>
      <c r="T89" s="2"/>
      <c r="U89" s="2"/>
      <c r="V89" s="2"/>
      <c r="W89" s="26"/>
      <c r="X89" s="26"/>
    </row>
    <row r="90" spans="8:24" x14ac:dyDescent="0.25">
      <c r="H90" s="26"/>
      <c r="I90" s="26"/>
      <c r="J90" s="2"/>
      <c r="K90" s="2"/>
      <c r="L90" s="2"/>
      <c r="M90" s="26"/>
      <c r="N90" s="26"/>
      <c r="O90" s="2"/>
      <c r="P90" s="2"/>
      <c r="Q90" s="2"/>
      <c r="R90" s="26"/>
      <c r="S90" s="26"/>
      <c r="T90" s="2"/>
      <c r="U90" s="2"/>
      <c r="V90" s="2"/>
      <c r="W90" s="26"/>
      <c r="X90" s="26"/>
    </row>
    <row r="91" spans="8:24" x14ac:dyDescent="0.25">
      <c r="H91" s="26"/>
      <c r="I91" s="26"/>
      <c r="J91" s="2"/>
      <c r="K91" s="2"/>
      <c r="L91" s="2"/>
      <c r="M91" s="26"/>
      <c r="N91" s="26"/>
      <c r="O91" s="2"/>
      <c r="P91" s="2"/>
      <c r="Q91" s="2"/>
      <c r="R91" s="26"/>
      <c r="S91" s="26"/>
      <c r="T91" s="2"/>
      <c r="U91" s="2"/>
      <c r="V91" s="2"/>
      <c r="W91" s="26"/>
      <c r="X91" s="26"/>
    </row>
    <row r="92" spans="8:24" x14ac:dyDescent="0.25">
      <c r="H92" s="26"/>
      <c r="I92" s="26"/>
      <c r="J92" s="2"/>
      <c r="K92" s="2"/>
      <c r="L92" s="2"/>
      <c r="M92" s="26"/>
      <c r="N92" s="26"/>
      <c r="O92" s="2"/>
      <c r="P92" s="2"/>
      <c r="Q92" s="2"/>
      <c r="R92" s="26"/>
      <c r="S92" s="26"/>
      <c r="T92" s="2"/>
      <c r="U92" s="2"/>
      <c r="V92" s="2"/>
      <c r="W92" s="26"/>
      <c r="X92" s="26"/>
    </row>
    <row r="93" spans="8:24" x14ac:dyDescent="0.25">
      <c r="H93" s="26"/>
      <c r="I93" s="26"/>
      <c r="J93" s="2"/>
      <c r="K93" s="2"/>
      <c r="L93" s="2"/>
      <c r="M93" s="26"/>
      <c r="N93" s="26"/>
      <c r="O93" s="2"/>
      <c r="P93" s="2"/>
      <c r="Q93" s="2"/>
      <c r="R93" s="26"/>
      <c r="S93" s="26"/>
      <c r="T93" s="2"/>
      <c r="U93" s="2"/>
      <c r="V93" s="2"/>
      <c r="W93" s="26"/>
      <c r="X93" s="26"/>
    </row>
    <row r="94" spans="8:24" x14ac:dyDescent="0.25">
      <c r="H94" s="26"/>
      <c r="I94" s="26"/>
      <c r="J94" s="2"/>
      <c r="K94" s="2"/>
      <c r="L94" s="2"/>
      <c r="M94" s="26"/>
      <c r="N94" s="26"/>
      <c r="O94" s="2"/>
      <c r="P94" s="2"/>
      <c r="Q94" s="2"/>
      <c r="R94" s="26"/>
      <c r="S94" s="26"/>
      <c r="T94" s="2"/>
      <c r="U94" s="2"/>
      <c r="V94" s="2"/>
      <c r="W94" s="26"/>
      <c r="X94" s="26"/>
    </row>
    <row r="95" spans="8:24" x14ac:dyDescent="0.25">
      <c r="H95" s="26"/>
      <c r="I95" s="26"/>
      <c r="J95" s="2"/>
      <c r="K95" s="2"/>
      <c r="L95" s="2"/>
      <c r="M95" s="26"/>
      <c r="N95" s="26"/>
      <c r="O95" s="2"/>
      <c r="P95" s="2"/>
      <c r="Q95" s="2"/>
      <c r="R95" s="26"/>
      <c r="S95" s="26"/>
      <c r="T95" s="2"/>
      <c r="U95" s="2"/>
      <c r="V95" s="2"/>
      <c r="W95" s="26"/>
      <c r="X95" s="26"/>
    </row>
    <row r="96" spans="8:24" x14ac:dyDescent="0.25">
      <c r="H96" s="26"/>
      <c r="I96" s="26"/>
      <c r="J96" s="2"/>
      <c r="K96" s="2"/>
      <c r="L96" s="2"/>
      <c r="M96" s="26"/>
      <c r="N96" s="26"/>
      <c r="O96" s="2"/>
      <c r="P96" s="2"/>
      <c r="Q96" s="2"/>
      <c r="R96" s="26"/>
      <c r="S96" s="26"/>
      <c r="T96" s="2"/>
      <c r="U96" s="2"/>
      <c r="V96" s="2"/>
      <c r="W96" s="26"/>
      <c r="X96" s="26"/>
    </row>
    <row r="97" spans="8:24" x14ac:dyDescent="0.25">
      <c r="H97" s="26"/>
      <c r="I97" s="26"/>
      <c r="J97" s="2"/>
      <c r="K97" s="2"/>
      <c r="L97" s="2"/>
      <c r="M97" s="26"/>
      <c r="N97" s="26"/>
      <c r="O97" s="2"/>
      <c r="P97" s="2"/>
      <c r="Q97" s="2"/>
      <c r="R97" s="26"/>
      <c r="S97" s="26"/>
      <c r="T97" s="2"/>
      <c r="U97" s="2"/>
      <c r="V97" s="2"/>
      <c r="W97" s="26"/>
      <c r="X97" s="26"/>
    </row>
    <row r="98" spans="8:24" x14ac:dyDescent="0.25">
      <c r="H98" s="26"/>
      <c r="I98" s="26"/>
      <c r="J98" s="2"/>
      <c r="K98" s="2"/>
      <c r="L98" s="2"/>
      <c r="M98" s="26"/>
      <c r="N98" s="26"/>
      <c r="O98" s="2"/>
      <c r="P98" s="2"/>
      <c r="Q98" s="2"/>
      <c r="R98" s="26"/>
      <c r="S98" s="26"/>
      <c r="T98" s="2"/>
      <c r="U98" s="2"/>
      <c r="V98" s="2"/>
      <c r="W98" s="26"/>
      <c r="X98" s="26"/>
    </row>
    <row r="99" spans="8:24" x14ac:dyDescent="0.25">
      <c r="H99" s="26"/>
      <c r="I99" s="26"/>
      <c r="J99" s="2"/>
      <c r="K99" s="2"/>
      <c r="L99" s="2"/>
      <c r="M99" s="26"/>
      <c r="N99" s="26"/>
      <c r="O99" s="2"/>
      <c r="P99" s="2"/>
      <c r="Q99" s="2"/>
      <c r="R99" s="26"/>
      <c r="S99" s="26"/>
      <c r="T99" s="2"/>
      <c r="U99" s="2"/>
      <c r="V99" s="2"/>
      <c r="W99" s="26"/>
      <c r="X99" s="26"/>
    </row>
    <row r="100" spans="8:24" x14ac:dyDescent="0.25">
      <c r="H100" s="26"/>
      <c r="I100" s="26"/>
      <c r="J100" s="2"/>
      <c r="K100" s="2"/>
      <c r="L100" s="2"/>
      <c r="M100" s="26"/>
      <c r="N100" s="26"/>
      <c r="O100" s="2"/>
      <c r="P100" s="2"/>
      <c r="Q100" s="2"/>
      <c r="R100" s="26"/>
      <c r="S100" s="26"/>
      <c r="T100" s="2"/>
      <c r="U100" s="2"/>
      <c r="V100" s="2"/>
      <c r="W100" s="26"/>
      <c r="X100" s="26"/>
    </row>
    <row r="101" spans="8:24" x14ac:dyDescent="0.25">
      <c r="H101" s="26"/>
      <c r="I101" s="26"/>
      <c r="J101" s="2"/>
      <c r="K101" s="2"/>
      <c r="L101" s="2"/>
      <c r="M101" s="26"/>
      <c r="N101" s="26"/>
      <c r="O101" s="2"/>
      <c r="P101" s="2"/>
      <c r="Q101" s="2"/>
      <c r="R101" s="26"/>
      <c r="S101" s="26"/>
      <c r="T101" s="2"/>
      <c r="U101" s="2"/>
      <c r="V101" s="2"/>
      <c r="W101" s="26"/>
      <c r="X101" s="26"/>
    </row>
    <row r="102" spans="8:24" x14ac:dyDescent="0.25">
      <c r="H102" s="26"/>
      <c r="I102" s="26"/>
      <c r="J102" s="2"/>
      <c r="K102" s="2"/>
      <c r="L102" s="2"/>
      <c r="M102" s="26"/>
      <c r="N102" s="26"/>
      <c r="O102" s="2"/>
      <c r="P102" s="2"/>
      <c r="Q102" s="2"/>
      <c r="R102" s="26"/>
      <c r="S102" s="26"/>
      <c r="T102" s="2"/>
      <c r="U102" s="2"/>
      <c r="V102" s="2"/>
      <c r="W102" s="26"/>
      <c r="X102" s="26"/>
    </row>
    <row r="103" spans="8:24" x14ac:dyDescent="0.25">
      <c r="H103" s="26"/>
      <c r="I103" s="26"/>
      <c r="J103" s="2"/>
      <c r="K103" s="2"/>
      <c r="L103" s="2"/>
      <c r="M103" s="26"/>
      <c r="N103" s="26"/>
      <c r="O103" s="2"/>
      <c r="P103" s="2"/>
      <c r="Q103" s="2"/>
      <c r="R103" s="26"/>
      <c r="S103" s="26"/>
      <c r="T103" s="2"/>
      <c r="U103" s="2"/>
      <c r="V103" s="2"/>
      <c r="W103" s="26"/>
      <c r="X103" s="26"/>
    </row>
    <row r="104" spans="8:24" x14ac:dyDescent="0.25">
      <c r="H104" s="26"/>
      <c r="I104" s="26"/>
      <c r="J104" s="2"/>
      <c r="K104" s="2"/>
      <c r="L104" s="2"/>
      <c r="M104" s="26"/>
      <c r="N104" s="26"/>
      <c r="O104" s="2"/>
      <c r="P104" s="2"/>
      <c r="Q104" s="2"/>
      <c r="R104" s="26"/>
      <c r="S104" s="26"/>
      <c r="T104" s="2"/>
      <c r="U104" s="2"/>
      <c r="V104" s="2"/>
      <c r="W104" s="26"/>
      <c r="X104" s="26"/>
    </row>
    <row r="105" spans="8:24" x14ac:dyDescent="0.25">
      <c r="H105" s="26"/>
      <c r="I105" s="26"/>
      <c r="J105" s="2"/>
      <c r="K105" s="2"/>
      <c r="L105" s="2"/>
      <c r="M105" s="26"/>
      <c r="N105" s="26"/>
      <c r="O105" s="2"/>
      <c r="P105" s="2"/>
      <c r="Q105" s="2"/>
      <c r="R105" s="26"/>
      <c r="S105" s="26"/>
      <c r="T105" s="2"/>
      <c r="U105" s="2"/>
      <c r="V105" s="2"/>
      <c r="W105" s="26"/>
      <c r="X105" s="26"/>
    </row>
    <row r="106" spans="8:24" x14ac:dyDescent="0.25">
      <c r="H106" s="26"/>
      <c r="I106" s="26"/>
      <c r="J106" s="2"/>
      <c r="K106" s="2"/>
      <c r="L106" s="2"/>
      <c r="M106" s="26"/>
      <c r="N106" s="26"/>
      <c r="O106" s="2"/>
      <c r="P106" s="2"/>
      <c r="Q106" s="2"/>
      <c r="R106" s="26"/>
      <c r="S106" s="26"/>
      <c r="T106" s="2"/>
      <c r="U106" s="2"/>
      <c r="V106" s="2"/>
      <c r="W106" s="26"/>
      <c r="X106" s="26"/>
    </row>
    <row r="107" spans="8:24" x14ac:dyDescent="0.25">
      <c r="H107" s="26"/>
      <c r="I107" s="26"/>
      <c r="J107" s="2"/>
      <c r="K107" s="2"/>
      <c r="L107" s="2"/>
      <c r="M107" s="26"/>
      <c r="N107" s="26"/>
      <c r="O107" s="2"/>
      <c r="P107" s="2"/>
      <c r="Q107" s="2"/>
      <c r="R107" s="26"/>
      <c r="S107" s="26"/>
      <c r="T107" s="2"/>
      <c r="U107" s="2"/>
      <c r="V107" s="2"/>
      <c r="W107" s="26"/>
      <c r="X107" s="26"/>
    </row>
    <row r="108" spans="8:24" x14ac:dyDescent="0.25">
      <c r="H108" s="26"/>
      <c r="I108" s="26"/>
      <c r="J108" s="2"/>
      <c r="K108" s="2"/>
      <c r="L108" s="2"/>
      <c r="M108" s="26"/>
      <c r="N108" s="26"/>
      <c r="O108" s="2"/>
      <c r="P108" s="2"/>
      <c r="Q108" s="2"/>
      <c r="R108" s="26"/>
      <c r="S108" s="26"/>
      <c r="T108" s="2"/>
      <c r="U108" s="2"/>
      <c r="V108" s="2"/>
      <c r="W108" s="26"/>
      <c r="X108" s="26"/>
    </row>
    <row r="109" spans="8:24" x14ac:dyDescent="0.25">
      <c r="H109" s="26"/>
      <c r="I109" s="26"/>
      <c r="J109" s="2"/>
      <c r="K109" s="2"/>
      <c r="L109" s="2"/>
      <c r="M109" s="26"/>
      <c r="N109" s="26"/>
      <c r="O109" s="2"/>
      <c r="P109" s="2"/>
      <c r="Q109" s="2"/>
      <c r="R109" s="26"/>
      <c r="S109" s="26"/>
      <c r="T109" s="2"/>
      <c r="U109" s="2"/>
      <c r="V109" s="2"/>
      <c r="W109" s="26"/>
      <c r="X109" s="26"/>
    </row>
    <row r="110" spans="8:24" x14ac:dyDescent="0.25">
      <c r="H110" s="26"/>
      <c r="I110" s="26"/>
      <c r="J110" s="2"/>
      <c r="K110" s="2"/>
      <c r="L110" s="2"/>
      <c r="M110" s="26"/>
      <c r="N110" s="26"/>
      <c r="O110" s="2"/>
      <c r="P110" s="2"/>
      <c r="Q110" s="2"/>
      <c r="R110" s="26"/>
      <c r="S110" s="26"/>
      <c r="T110" s="2"/>
      <c r="U110" s="2"/>
      <c r="V110" s="2"/>
      <c r="W110" s="26"/>
      <c r="X110" s="26"/>
    </row>
    <row r="111" spans="8:24" x14ac:dyDescent="0.25">
      <c r="H111" s="26"/>
      <c r="I111" s="26"/>
      <c r="J111" s="2"/>
      <c r="K111" s="2"/>
      <c r="L111" s="2"/>
      <c r="M111" s="26"/>
      <c r="N111" s="26"/>
      <c r="O111" s="2"/>
      <c r="P111" s="2"/>
      <c r="Q111" s="2"/>
      <c r="R111" s="26"/>
      <c r="S111" s="26"/>
      <c r="T111" s="2"/>
      <c r="U111" s="2"/>
      <c r="V111" s="2"/>
      <c r="W111" s="26"/>
      <c r="X111" s="26"/>
    </row>
    <row r="112" spans="8:24" x14ac:dyDescent="0.25">
      <c r="H112" s="26"/>
      <c r="I112" s="26"/>
      <c r="J112" s="2"/>
      <c r="K112" s="2"/>
      <c r="L112" s="2"/>
      <c r="M112" s="26"/>
      <c r="N112" s="26"/>
      <c r="O112" s="2"/>
      <c r="P112" s="2"/>
      <c r="Q112" s="2"/>
      <c r="R112" s="26"/>
      <c r="S112" s="26"/>
      <c r="T112" s="2"/>
      <c r="U112" s="2"/>
      <c r="V112" s="2"/>
      <c r="W112" s="26"/>
      <c r="X112" s="26"/>
    </row>
    <row r="113" spans="8:24" x14ac:dyDescent="0.25">
      <c r="H113" s="26"/>
      <c r="I113" s="26"/>
      <c r="J113" s="2"/>
      <c r="K113" s="2"/>
      <c r="L113" s="2"/>
      <c r="M113" s="26"/>
      <c r="N113" s="26"/>
      <c r="O113" s="2"/>
      <c r="P113" s="2"/>
      <c r="Q113" s="2"/>
      <c r="R113" s="26"/>
      <c r="S113" s="26"/>
      <c r="T113" s="2"/>
      <c r="U113" s="2"/>
      <c r="V113" s="2"/>
      <c r="W113" s="26"/>
      <c r="X113" s="26"/>
    </row>
    <row r="114" spans="8:24" x14ac:dyDescent="0.25">
      <c r="H114" s="26"/>
      <c r="I114" s="26"/>
      <c r="J114" s="2"/>
      <c r="K114" s="2"/>
      <c r="L114" s="2"/>
      <c r="M114" s="26"/>
      <c r="N114" s="26"/>
      <c r="O114" s="2"/>
      <c r="P114" s="2"/>
      <c r="Q114" s="2"/>
      <c r="R114" s="26"/>
      <c r="S114" s="26"/>
      <c r="T114" s="2"/>
      <c r="U114" s="2"/>
      <c r="V114" s="2"/>
      <c r="W114" s="26"/>
      <c r="X114" s="26"/>
    </row>
    <row r="115" spans="8:24" x14ac:dyDescent="0.25">
      <c r="H115" s="26"/>
      <c r="I115" s="26"/>
      <c r="J115" s="2"/>
      <c r="K115" s="2"/>
      <c r="L115" s="2"/>
      <c r="M115" s="26"/>
      <c r="N115" s="26"/>
      <c r="O115" s="2"/>
      <c r="P115" s="2"/>
      <c r="Q115" s="2"/>
      <c r="R115" s="26"/>
      <c r="S115" s="26"/>
      <c r="T115" s="2"/>
      <c r="U115" s="2"/>
      <c r="V115" s="2"/>
      <c r="W115" s="26"/>
      <c r="X115" s="26"/>
    </row>
    <row r="116" spans="8:24" x14ac:dyDescent="0.25">
      <c r="H116" s="26"/>
      <c r="I116" s="26"/>
      <c r="J116" s="2"/>
      <c r="K116" s="2"/>
      <c r="L116" s="2"/>
      <c r="M116" s="26"/>
      <c r="N116" s="26"/>
      <c r="O116" s="2"/>
      <c r="P116" s="2"/>
      <c r="Q116" s="2"/>
      <c r="R116" s="26"/>
      <c r="S116" s="26"/>
      <c r="T116" s="2"/>
      <c r="U116" s="2"/>
      <c r="V116" s="2"/>
      <c r="W116" s="26"/>
      <c r="X116" s="26"/>
    </row>
    <row r="117" spans="8:24" x14ac:dyDescent="0.25">
      <c r="H117" s="26"/>
      <c r="I117" s="26"/>
      <c r="J117" s="2"/>
      <c r="K117" s="2"/>
      <c r="L117" s="2"/>
      <c r="M117" s="26"/>
      <c r="N117" s="26"/>
      <c r="O117" s="2"/>
      <c r="P117" s="2"/>
      <c r="Q117" s="2"/>
      <c r="R117" s="26"/>
      <c r="S117" s="26"/>
      <c r="T117" s="2"/>
      <c r="U117" s="2"/>
      <c r="V117" s="2"/>
      <c r="W117" s="26"/>
      <c r="X117" s="26"/>
    </row>
    <row r="118" spans="8:24" x14ac:dyDescent="0.25">
      <c r="H118" s="26"/>
      <c r="I118" s="26"/>
      <c r="J118" s="2"/>
      <c r="K118" s="2"/>
      <c r="L118" s="2"/>
      <c r="M118" s="26"/>
      <c r="N118" s="26"/>
      <c r="O118" s="2"/>
      <c r="P118" s="2"/>
      <c r="Q118" s="2"/>
      <c r="R118" s="26"/>
      <c r="S118" s="26"/>
      <c r="T118" s="2"/>
      <c r="U118" s="2"/>
      <c r="V118" s="2"/>
      <c r="W118" s="26"/>
      <c r="X118" s="26"/>
    </row>
    <row r="119" spans="8:24" x14ac:dyDescent="0.25">
      <c r="H119" s="26"/>
      <c r="I119" s="26"/>
      <c r="J119" s="2"/>
      <c r="K119" s="2"/>
      <c r="L119" s="2"/>
      <c r="M119" s="26"/>
      <c r="N119" s="26"/>
      <c r="O119" s="2"/>
      <c r="P119" s="2"/>
      <c r="Q119" s="2"/>
      <c r="R119" s="26"/>
      <c r="S119" s="26"/>
      <c r="T119" s="2"/>
      <c r="U119" s="2"/>
      <c r="V119" s="2"/>
      <c r="W119" s="26"/>
      <c r="X119" s="26"/>
    </row>
    <row r="120" spans="8:24" x14ac:dyDescent="0.25">
      <c r="H120" s="26"/>
      <c r="I120" s="26"/>
      <c r="J120" s="2"/>
      <c r="K120" s="2"/>
      <c r="L120" s="2"/>
      <c r="M120" s="26"/>
      <c r="N120" s="26"/>
      <c r="O120" s="2"/>
      <c r="P120" s="2"/>
      <c r="Q120" s="2"/>
      <c r="R120" s="26"/>
      <c r="S120" s="26"/>
      <c r="T120" s="2"/>
      <c r="U120" s="2"/>
      <c r="V120" s="2"/>
      <c r="W120" s="26"/>
      <c r="X120" s="26"/>
    </row>
    <row r="121" spans="8:24" x14ac:dyDescent="0.25">
      <c r="H121" s="26"/>
      <c r="I121" s="26"/>
      <c r="J121" s="2"/>
      <c r="K121" s="2"/>
      <c r="L121" s="2"/>
      <c r="M121" s="26"/>
      <c r="N121" s="26"/>
      <c r="O121" s="2"/>
      <c r="P121" s="2"/>
      <c r="Q121" s="2"/>
      <c r="R121" s="26"/>
      <c r="S121" s="26"/>
      <c r="T121" s="2"/>
      <c r="U121" s="2"/>
      <c r="V121" s="2"/>
      <c r="W121" s="26"/>
      <c r="X121" s="26"/>
    </row>
    <row r="122" spans="8:24" x14ac:dyDescent="0.25">
      <c r="H122" s="26"/>
      <c r="I122" s="26"/>
      <c r="J122" s="2"/>
      <c r="K122" s="2"/>
      <c r="L122" s="2"/>
      <c r="M122" s="26"/>
      <c r="N122" s="26"/>
      <c r="O122" s="2"/>
      <c r="P122" s="2"/>
      <c r="Q122" s="2"/>
      <c r="R122" s="26"/>
      <c r="S122" s="26"/>
      <c r="T122" s="2"/>
      <c r="U122" s="2"/>
      <c r="V122" s="2"/>
      <c r="W122" s="26"/>
      <c r="X122" s="26"/>
    </row>
    <row r="123" spans="8:24" x14ac:dyDescent="0.25">
      <c r="H123" s="26"/>
      <c r="I123" s="26"/>
      <c r="J123" s="2"/>
      <c r="K123" s="2"/>
      <c r="L123" s="2"/>
      <c r="M123" s="26"/>
      <c r="N123" s="26"/>
      <c r="O123" s="2"/>
      <c r="P123" s="2"/>
      <c r="Q123" s="2"/>
      <c r="R123" s="26"/>
      <c r="S123" s="26"/>
      <c r="T123" s="2"/>
      <c r="U123" s="2"/>
      <c r="V123" s="2"/>
      <c r="W123" s="26"/>
      <c r="X123" s="26"/>
    </row>
    <row r="124" spans="8:24" x14ac:dyDescent="0.25">
      <c r="H124" s="26"/>
      <c r="I124" s="26"/>
      <c r="J124" s="2"/>
      <c r="K124" s="2"/>
      <c r="L124" s="2"/>
      <c r="M124" s="26"/>
      <c r="N124" s="26"/>
      <c r="O124" s="2"/>
      <c r="P124" s="2"/>
      <c r="Q124" s="2"/>
      <c r="R124" s="26"/>
      <c r="S124" s="26"/>
      <c r="T124" s="2"/>
      <c r="U124" s="2"/>
      <c r="V124" s="2"/>
      <c r="W124" s="26"/>
      <c r="X124" s="26"/>
    </row>
    <row r="125" spans="8:24" x14ac:dyDescent="0.25">
      <c r="H125" s="26"/>
      <c r="I125" s="26"/>
      <c r="J125" s="2"/>
      <c r="K125" s="2"/>
      <c r="L125" s="2"/>
      <c r="M125" s="26"/>
      <c r="N125" s="26"/>
      <c r="O125" s="2"/>
      <c r="P125" s="2"/>
      <c r="Q125" s="2"/>
      <c r="R125" s="26"/>
      <c r="S125" s="26"/>
      <c r="T125" s="2"/>
      <c r="U125" s="2"/>
      <c r="V125" s="2"/>
      <c r="W125" s="26"/>
      <c r="X125" s="26"/>
    </row>
    <row r="126" spans="8:24" x14ac:dyDescent="0.25">
      <c r="H126" s="26"/>
      <c r="I126" s="26"/>
      <c r="J126" s="2"/>
      <c r="K126" s="2"/>
      <c r="L126" s="2"/>
      <c r="M126" s="26"/>
      <c r="N126" s="26"/>
      <c r="O126" s="2"/>
      <c r="P126" s="2"/>
      <c r="Q126" s="2"/>
      <c r="R126" s="26"/>
      <c r="S126" s="26"/>
      <c r="T126" s="2"/>
      <c r="U126" s="2"/>
      <c r="V126" s="2"/>
      <c r="W126" s="26"/>
      <c r="X126" s="26"/>
    </row>
    <row r="127" spans="8:24" x14ac:dyDescent="0.25">
      <c r="H127" s="26"/>
      <c r="I127" s="26"/>
      <c r="J127" s="2"/>
      <c r="K127" s="2"/>
      <c r="L127" s="2"/>
      <c r="M127" s="26"/>
      <c r="N127" s="26"/>
      <c r="O127" s="2"/>
      <c r="P127" s="2"/>
      <c r="Q127" s="2"/>
      <c r="R127" s="26"/>
      <c r="S127" s="26"/>
      <c r="T127" s="2"/>
      <c r="U127" s="2"/>
      <c r="V127" s="2"/>
      <c r="W127" s="26"/>
      <c r="X127" s="26"/>
    </row>
    <row r="128" spans="8:24" x14ac:dyDescent="0.25">
      <c r="H128" s="26"/>
      <c r="I128" s="26"/>
      <c r="J128" s="2"/>
      <c r="K128" s="2"/>
      <c r="L128" s="2"/>
      <c r="M128" s="26"/>
      <c r="N128" s="26"/>
      <c r="O128" s="2"/>
      <c r="P128" s="2"/>
      <c r="Q128" s="2"/>
      <c r="R128" s="26"/>
      <c r="S128" s="26"/>
      <c r="T128" s="2"/>
      <c r="U128" s="2"/>
      <c r="V128" s="2"/>
      <c r="W128" s="26"/>
      <c r="X128" s="26"/>
    </row>
    <row r="129" spans="8:24" x14ac:dyDescent="0.25">
      <c r="H129" s="26"/>
      <c r="I129" s="26"/>
      <c r="J129" s="2"/>
      <c r="K129" s="2"/>
      <c r="L129" s="2"/>
      <c r="M129" s="26"/>
      <c r="N129" s="26"/>
      <c r="O129" s="2"/>
      <c r="P129" s="2"/>
      <c r="Q129" s="2"/>
      <c r="R129" s="26"/>
      <c r="S129" s="26"/>
      <c r="T129" s="2"/>
      <c r="U129" s="2"/>
      <c r="V129" s="2"/>
      <c r="W129" s="26"/>
      <c r="X129" s="26"/>
    </row>
    <row r="130" spans="8:24" x14ac:dyDescent="0.25">
      <c r="H130" s="26"/>
      <c r="I130" s="26"/>
      <c r="J130" s="2"/>
      <c r="K130" s="2"/>
      <c r="L130" s="2"/>
      <c r="M130" s="26"/>
      <c r="N130" s="26"/>
      <c r="O130" s="2"/>
      <c r="P130" s="2"/>
      <c r="Q130" s="2"/>
      <c r="R130" s="26"/>
      <c r="S130" s="26"/>
      <c r="T130" s="2"/>
      <c r="U130" s="2"/>
      <c r="V130" s="2"/>
      <c r="W130" s="26"/>
      <c r="X130" s="26"/>
    </row>
    <row r="131" spans="8:24" x14ac:dyDescent="0.25">
      <c r="H131" s="26"/>
      <c r="I131" s="26"/>
      <c r="J131" s="2"/>
      <c r="K131" s="2"/>
      <c r="L131" s="2"/>
      <c r="M131" s="26"/>
      <c r="N131" s="26"/>
      <c r="O131" s="2"/>
      <c r="P131" s="2"/>
      <c r="Q131" s="2"/>
      <c r="R131" s="26"/>
      <c r="S131" s="26"/>
      <c r="T131" s="2"/>
      <c r="U131" s="2"/>
      <c r="V131" s="2"/>
      <c r="W131" s="26"/>
      <c r="X131" s="26"/>
    </row>
    <row r="132" spans="8:24" x14ac:dyDescent="0.25">
      <c r="H132" s="26"/>
      <c r="I132" s="26"/>
      <c r="J132" s="2"/>
      <c r="K132" s="2"/>
      <c r="L132" s="2"/>
      <c r="M132" s="26"/>
      <c r="N132" s="26"/>
      <c r="O132" s="2"/>
      <c r="P132" s="2"/>
      <c r="Q132" s="2"/>
      <c r="R132" s="26"/>
      <c r="S132" s="26"/>
      <c r="T132" s="2"/>
      <c r="U132" s="2"/>
      <c r="V132" s="2"/>
      <c r="W132" s="26"/>
      <c r="X132" s="26"/>
    </row>
    <row r="133" spans="8:24" x14ac:dyDescent="0.25">
      <c r="H133" s="26"/>
      <c r="I133" s="26"/>
      <c r="J133" s="2"/>
      <c r="K133" s="2"/>
      <c r="L133" s="2"/>
      <c r="M133" s="26"/>
      <c r="N133" s="26"/>
      <c r="O133" s="2"/>
      <c r="P133" s="2"/>
      <c r="Q133" s="2"/>
      <c r="R133" s="26"/>
      <c r="S133" s="26"/>
      <c r="T133" s="2"/>
      <c r="U133" s="2"/>
      <c r="V133" s="2"/>
      <c r="W133" s="26"/>
      <c r="X133" s="26"/>
    </row>
    <row r="134" spans="8:24" x14ac:dyDescent="0.25">
      <c r="H134" s="26"/>
      <c r="I134" s="26"/>
      <c r="J134" s="2"/>
      <c r="K134" s="2"/>
      <c r="L134" s="2"/>
      <c r="M134" s="26"/>
      <c r="N134" s="26"/>
      <c r="O134" s="2"/>
      <c r="P134" s="2"/>
      <c r="Q134" s="2"/>
      <c r="R134" s="26"/>
      <c r="S134" s="26"/>
      <c r="T134" s="2"/>
      <c r="U134" s="2"/>
      <c r="V134" s="2"/>
      <c r="W134" s="26"/>
      <c r="X134" s="26"/>
    </row>
    <row r="135" spans="8:24" x14ac:dyDescent="0.25">
      <c r="H135" s="26"/>
      <c r="I135" s="26"/>
      <c r="J135" s="2"/>
      <c r="K135" s="2"/>
      <c r="L135" s="2"/>
      <c r="M135" s="26"/>
      <c r="N135" s="26"/>
      <c r="O135" s="2"/>
      <c r="P135" s="2"/>
      <c r="Q135" s="2"/>
      <c r="R135" s="26"/>
      <c r="S135" s="26"/>
      <c r="T135" s="2"/>
      <c r="U135" s="2"/>
      <c r="V135" s="2"/>
      <c r="W135" s="26"/>
      <c r="X135" s="26"/>
    </row>
    <row r="136" spans="8:24" x14ac:dyDescent="0.25">
      <c r="H136" s="26"/>
      <c r="I136" s="26"/>
      <c r="J136" s="2"/>
      <c r="K136" s="2"/>
      <c r="L136" s="2"/>
      <c r="M136" s="26"/>
      <c r="N136" s="26"/>
      <c r="O136" s="2"/>
      <c r="P136" s="2"/>
      <c r="Q136" s="2"/>
      <c r="R136" s="26"/>
      <c r="S136" s="26"/>
      <c r="T136" s="2"/>
      <c r="U136" s="2"/>
      <c r="V136" s="2"/>
      <c r="W136" s="26"/>
      <c r="X136" s="26"/>
    </row>
    <row r="137" spans="8:24" x14ac:dyDescent="0.25">
      <c r="H137" s="26"/>
      <c r="I137" s="26"/>
      <c r="J137" s="2"/>
      <c r="K137" s="2"/>
      <c r="L137" s="2"/>
      <c r="M137" s="26"/>
      <c r="N137" s="26"/>
      <c r="O137" s="2"/>
      <c r="P137" s="2"/>
      <c r="Q137" s="2"/>
      <c r="R137" s="26"/>
      <c r="S137" s="26"/>
      <c r="T137" s="2"/>
      <c r="U137" s="2"/>
      <c r="V137" s="2"/>
      <c r="W137" s="26"/>
      <c r="X137" s="26"/>
    </row>
    <row r="138" spans="8:24" x14ac:dyDescent="0.25">
      <c r="H138" s="26"/>
      <c r="I138" s="26"/>
      <c r="J138" s="2"/>
      <c r="K138" s="2"/>
      <c r="L138" s="2"/>
      <c r="M138" s="26"/>
      <c r="N138" s="26"/>
      <c r="O138" s="2"/>
      <c r="P138" s="2"/>
      <c r="Q138" s="2"/>
      <c r="R138" s="26"/>
      <c r="S138" s="26"/>
      <c r="T138" s="2"/>
      <c r="U138" s="2"/>
      <c r="V138" s="2"/>
      <c r="W138" s="26"/>
      <c r="X138" s="26"/>
    </row>
    <row r="139" spans="8:24" x14ac:dyDescent="0.25">
      <c r="H139" s="26"/>
      <c r="I139" s="26"/>
      <c r="J139" s="2"/>
      <c r="K139" s="2"/>
      <c r="L139" s="2"/>
      <c r="M139" s="26"/>
      <c r="N139" s="26"/>
      <c r="O139" s="2"/>
      <c r="P139" s="2"/>
      <c r="Q139" s="2"/>
      <c r="R139" s="26"/>
      <c r="S139" s="26"/>
      <c r="T139" s="2"/>
      <c r="U139" s="2"/>
      <c r="V139" s="2"/>
      <c r="W139" s="26"/>
      <c r="X139" s="26"/>
    </row>
    <row r="140" spans="8:24" x14ac:dyDescent="0.25">
      <c r="H140" s="26"/>
      <c r="I140" s="26"/>
      <c r="J140" s="2"/>
      <c r="K140" s="2"/>
      <c r="L140" s="2"/>
      <c r="M140" s="26"/>
      <c r="N140" s="26"/>
      <c r="O140" s="2"/>
      <c r="P140" s="2"/>
      <c r="Q140" s="2"/>
      <c r="R140" s="26"/>
      <c r="S140" s="26"/>
      <c r="T140" s="2"/>
      <c r="U140" s="2"/>
      <c r="V140" s="2"/>
      <c r="W140" s="26"/>
      <c r="X140" s="26"/>
    </row>
    <row r="141" spans="8:24" x14ac:dyDescent="0.25">
      <c r="H141" s="26"/>
      <c r="I141" s="26"/>
      <c r="J141" s="2"/>
      <c r="K141" s="2"/>
      <c r="L141" s="2"/>
      <c r="M141" s="26"/>
      <c r="N141" s="26"/>
      <c r="O141" s="2"/>
      <c r="P141" s="2"/>
      <c r="Q141" s="2"/>
      <c r="R141" s="26"/>
      <c r="S141" s="26"/>
      <c r="T141" s="2"/>
      <c r="U141" s="2"/>
      <c r="V141" s="2"/>
      <c r="W141" s="26"/>
      <c r="X141" s="26"/>
    </row>
    <row r="142" spans="8:24" x14ac:dyDescent="0.25">
      <c r="H142" s="26"/>
      <c r="I142" s="26"/>
      <c r="J142" s="2"/>
      <c r="K142" s="2"/>
      <c r="L142" s="2"/>
      <c r="M142" s="26"/>
      <c r="N142" s="26"/>
      <c r="O142" s="2"/>
      <c r="P142" s="2"/>
      <c r="Q142" s="2"/>
      <c r="R142" s="26"/>
      <c r="S142" s="26"/>
      <c r="T142" s="2"/>
      <c r="U142" s="2"/>
      <c r="V142" s="2"/>
      <c r="W142" s="26"/>
      <c r="X142" s="26"/>
    </row>
    <row r="143" spans="8:24" x14ac:dyDescent="0.25">
      <c r="H143" s="26"/>
      <c r="I143" s="26"/>
      <c r="J143" s="2"/>
      <c r="K143" s="2"/>
      <c r="L143" s="2"/>
      <c r="M143" s="26"/>
      <c r="N143" s="26"/>
      <c r="O143" s="2"/>
      <c r="P143" s="2"/>
      <c r="Q143" s="2"/>
      <c r="R143" s="26"/>
      <c r="S143" s="26"/>
      <c r="T143" s="2"/>
      <c r="U143" s="2"/>
      <c r="V143" s="2"/>
      <c r="W143" s="26"/>
      <c r="X143" s="26"/>
    </row>
    <row r="144" spans="8:24" x14ac:dyDescent="0.25">
      <c r="H144" s="26"/>
      <c r="I144" s="26"/>
      <c r="J144" s="2"/>
      <c r="K144" s="2"/>
      <c r="L144" s="2"/>
      <c r="M144" s="26"/>
      <c r="N144" s="26"/>
      <c r="O144" s="2"/>
      <c r="P144" s="2"/>
      <c r="Q144" s="2"/>
      <c r="R144" s="26"/>
      <c r="S144" s="26"/>
      <c r="T144" s="2"/>
      <c r="U144" s="2"/>
      <c r="V144" s="2"/>
      <c r="W144" s="26"/>
      <c r="X144" s="26"/>
    </row>
    <row r="145" spans="8:24" x14ac:dyDescent="0.25">
      <c r="H145" s="26"/>
      <c r="I145" s="26"/>
      <c r="J145" s="2"/>
      <c r="K145" s="2"/>
      <c r="L145" s="2"/>
      <c r="M145" s="26"/>
      <c r="N145" s="26"/>
      <c r="O145" s="2"/>
      <c r="P145" s="2"/>
      <c r="Q145" s="2"/>
      <c r="R145" s="26"/>
      <c r="S145" s="26"/>
      <c r="T145" s="2"/>
      <c r="U145" s="2"/>
      <c r="V145" s="2"/>
      <c r="W145" s="26"/>
      <c r="X145" s="26"/>
    </row>
    <row r="146" spans="8:24" x14ac:dyDescent="0.25">
      <c r="H146" s="26"/>
      <c r="I146" s="26"/>
      <c r="J146" s="2"/>
      <c r="K146" s="2"/>
      <c r="L146" s="2"/>
      <c r="M146" s="26"/>
      <c r="N146" s="26"/>
      <c r="O146" s="2"/>
      <c r="P146" s="2"/>
      <c r="Q146" s="2"/>
      <c r="R146" s="26"/>
      <c r="S146" s="26"/>
      <c r="T146" s="2"/>
      <c r="U146" s="2"/>
      <c r="V146" s="2"/>
      <c r="W146" s="26"/>
      <c r="X146" s="26"/>
    </row>
    <row r="147" spans="8:24" x14ac:dyDescent="0.25">
      <c r="H147" s="26"/>
      <c r="I147" s="26"/>
      <c r="J147" s="2"/>
      <c r="K147" s="2"/>
      <c r="L147" s="2"/>
      <c r="M147" s="26"/>
      <c r="N147" s="26"/>
      <c r="O147" s="2"/>
      <c r="P147" s="2"/>
      <c r="Q147" s="2"/>
      <c r="R147" s="26"/>
      <c r="S147" s="26"/>
      <c r="T147" s="2"/>
      <c r="U147" s="2"/>
      <c r="V147" s="2"/>
      <c r="W147" s="26"/>
      <c r="X147" s="26"/>
    </row>
    <row r="148" spans="8:24" x14ac:dyDescent="0.25">
      <c r="H148" s="26"/>
      <c r="I148" s="26"/>
      <c r="J148" s="2"/>
      <c r="K148" s="2"/>
      <c r="L148" s="2"/>
      <c r="M148" s="26"/>
      <c r="N148" s="26"/>
      <c r="O148" s="2"/>
      <c r="P148" s="2"/>
      <c r="Q148" s="2"/>
      <c r="R148" s="26"/>
      <c r="S148" s="26"/>
      <c r="T148" s="2"/>
      <c r="U148" s="2"/>
      <c r="V148" s="2"/>
      <c r="W148" s="26"/>
      <c r="X148" s="26"/>
    </row>
    <row r="149" spans="8:24" x14ac:dyDescent="0.25">
      <c r="H149" s="26"/>
      <c r="I149" s="26"/>
      <c r="J149" s="2"/>
      <c r="K149" s="2"/>
      <c r="L149" s="2"/>
      <c r="M149" s="26"/>
      <c r="N149" s="26"/>
      <c r="O149" s="2"/>
      <c r="P149" s="2"/>
      <c r="Q149" s="2"/>
      <c r="R149" s="26"/>
      <c r="S149" s="26"/>
      <c r="T149" s="2"/>
      <c r="U149" s="2"/>
      <c r="V149" s="2"/>
      <c r="W149" s="26"/>
      <c r="X149" s="26"/>
    </row>
    <row r="150" spans="8:24" x14ac:dyDescent="0.25">
      <c r="H150" s="26"/>
      <c r="I150" s="26"/>
      <c r="J150" s="2"/>
      <c r="K150" s="2"/>
      <c r="L150" s="2"/>
      <c r="M150" s="26"/>
      <c r="N150" s="26"/>
      <c r="O150" s="2"/>
      <c r="P150" s="2"/>
      <c r="Q150" s="2"/>
      <c r="R150" s="26"/>
      <c r="S150" s="26"/>
      <c r="T150" s="2"/>
      <c r="U150" s="2"/>
      <c r="V150" s="2"/>
      <c r="W150" s="26"/>
      <c r="X150" s="26"/>
    </row>
    <row r="151" spans="8:24" x14ac:dyDescent="0.25">
      <c r="H151" s="26"/>
      <c r="I151" s="26"/>
      <c r="J151" s="2"/>
      <c r="K151" s="2"/>
      <c r="L151" s="2"/>
      <c r="M151" s="26"/>
      <c r="N151" s="26"/>
      <c r="O151" s="2"/>
      <c r="P151" s="2"/>
      <c r="Q151" s="2"/>
    </row>
    <row r="152" spans="8:24" x14ac:dyDescent="0.25">
      <c r="H152" s="26"/>
      <c r="I152" s="26"/>
      <c r="J152" s="2"/>
      <c r="K152" s="2"/>
      <c r="L152" s="2"/>
      <c r="M152" s="26"/>
      <c r="N152" s="26"/>
      <c r="O152" s="2"/>
      <c r="P152" s="2"/>
      <c r="Q152" s="2"/>
    </row>
    <row r="153" spans="8:24" x14ac:dyDescent="0.25">
      <c r="H153" s="26"/>
      <c r="I153" s="26"/>
      <c r="J153" s="2"/>
      <c r="K153" s="2"/>
      <c r="L153" s="2"/>
      <c r="M153" s="26"/>
      <c r="N153" s="26"/>
      <c r="O153" s="2"/>
      <c r="P153" s="2"/>
      <c r="Q153" s="2"/>
    </row>
    <row r="154" spans="8:24" x14ac:dyDescent="0.25">
      <c r="H154" s="26"/>
      <c r="I154" s="26"/>
      <c r="J154" s="2"/>
      <c r="K154" s="2"/>
      <c r="L154" s="2"/>
      <c r="M154" s="26"/>
      <c r="N154" s="26"/>
      <c r="O154" s="2"/>
      <c r="P154" s="2"/>
      <c r="Q154" s="2"/>
    </row>
    <row r="155" spans="8:24" x14ac:dyDescent="0.25">
      <c r="H155" s="26"/>
      <c r="I155" s="26"/>
      <c r="J155" s="2"/>
      <c r="K155" s="2"/>
      <c r="L155" s="2"/>
      <c r="M155" s="26"/>
      <c r="N155" s="26"/>
      <c r="O155" s="2"/>
      <c r="P155" s="2"/>
      <c r="Q155" s="2"/>
    </row>
    <row r="156" spans="8:24" x14ac:dyDescent="0.25">
      <c r="H156" s="26"/>
      <c r="I156" s="26"/>
      <c r="J156" s="2"/>
      <c r="K156" s="2"/>
      <c r="L156" s="2"/>
      <c r="M156" s="26"/>
      <c r="N156" s="26"/>
      <c r="O156" s="2"/>
      <c r="P156" s="2"/>
      <c r="Q156" s="2"/>
    </row>
    <row r="157" spans="8:24" x14ac:dyDescent="0.25">
      <c r="H157" s="26"/>
      <c r="I157" s="26"/>
      <c r="J157" s="2"/>
      <c r="K157" s="2"/>
      <c r="L157" s="2"/>
      <c r="M157" s="26"/>
      <c r="N157" s="26"/>
      <c r="O157" s="2"/>
      <c r="P157" s="2"/>
      <c r="Q157" s="2"/>
    </row>
    <row r="158" spans="8:24" x14ac:dyDescent="0.25">
      <c r="H158" s="26"/>
      <c r="I158" s="26"/>
      <c r="J158" s="2"/>
      <c r="K158" s="2"/>
      <c r="L158" s="2"/>
      <c r="M158" s="26"/>
      <c r="N158" s="26"/>
      <c r="O158" s="2"/>
      <c r="P158" s="2"/>
      <c r="Q158" s="2"/>
    </row>
    <row r="159" spans="8:24" x14ac:dyDescent="0.25">
      <c r="H159" s="26"/>
      <c r="I159" s="26"/>
      <c r="J159" s="2"/>
      <c r="K159" s="2"/>
      <c r="L159" s="2"/>
      <c r="M159" s="26"/>
      <c r="N159" s="26"/>
      <c r="O159" s="2"/>
      <c r="P159" s="2"/>
      <c r="Q159" s="2"/>
    </row>
    <row r="160" spans="8:24" x14ac:dyDescent="0.25">
      <c r="H160" s="26"/>
      <c r="I160" s="26"/>
      <c r="J160" s="2"/>
      <c r="K160" s="2"/>
      <c r="L160" s="2"/>
      <c r="M160" s="26"/>
      <c r="N160" s="26"/>
      <c r="O160" s="2"/>
      <c r="P160" s="2"/>
      <c r="Q160" s="2"/>
    </row>
    <row r="161" spans="8:17" x14ac:dyDescent="0.25">
      <c r="H161" s="26"/>
      <c r="I161" s="26"/>
      <c r="J161" s="2"/>
      <c r="K161" s="2"/>
      <c r="L161" s="2"/>
      <c r="M161" s="26"/>
      <c r="N161" s="26"/>
      <c r="O161" s="2"/>
      <c r="P161" s="2"/>
      <c r="Q161" s="2"/>
    </row>
    <row r="162" spans="8:17" x14ac:dyDescent="0.25">
      <c r="H162" s="26"/>
      <c r="I162" s="26"/>
      <c r="J162" s="2"/>
      <c r="K162" s="2"/>
      <c r="L162" s="2"/>
      <c r="M162" s="26"/>
      <c r="N162" s="26"/>
      <c r="O162" s="2"/>
      <c r="P162" s="2"/>
      <c r="Q162" s="2"/>
    </row>
    <row r="163" spans="8:17" x14ac:dyDescent="0.25">
      <c r="H163" s="26"/>
      <c r="I163" s="26"/>
      <c r="J163" s="2"/>
      <c r="K163" s="2"/>
      <c r="L163" s="2"/>
      <c r="M163" s="26"/>
      <c r="N163" s="26"/>
      <c r="O163" s="2"/>
      <c r="P163" s="2"/>
      <c r="Q163" s="2"/>
    </row>
    <row r="164" spans="8:17" x14ac:dyDescent="0.25">
      <c r="H164" s="26"/>
      <c r="I164" s="26"/>
      <c r="J164" s="2"/>
      <c r="K164" s="2"/>
      <c r="L164" s="2"/>
      <c r="M164" s="26"/>
      <c r="N164" s="26"/>
      <c r="O164" s="2"/>
      <c r="P164" s="2"/>
      <c r="Q164" s="2"/>
    </row>
    <row r="165" spans="8:17" x14ac:dyDescent="0.25">
      <c r="H165" s="26"/>
      <c r="I165" s="26"/>
      <c r="J165" s="2"/>
      <c r="K165" s="2"/>
      <c r="L165" s="2"/>
      <c r="M165" s="26"/>
      <c r="N165" s="26"/>
      <c r="O165" s="2"/>
      <c r="P165" s="2"/>
      <c r="Q165" s="2"/>
    </row>
    <row r="166" spans="8:17" x14ac:dyDescent="0.25">
      <c r="H166" s="26"/>
      <c r="I166" s="26"/>
      <c r="J166" s="2"/>
      <c r="K166" s="2"/>
      <c r="L166" s="2"/>
      <c r="M166" s="26"/>
      <c r="N166" s="26"/>
      <c r="O166" s="2"/>
      <c r="P166" s="2"/>
      <c r="Q166" s="2"/>
    </row>
    <row r="167" spans="8:17" x14ac:dyDescent="0.25">
      <c r="H167" s="26"/>
      <c r="I167" s="26"/>
      <c r="J167" s="2"/>
      <c r="K167" s="2"/>
      <c r="L167" s="2"/>
      <c r="M167" s="26"/>
      <c r="N167" s="26"/>
      <c r="O167" s="2"/>
      <c r="P167" s="2"/>
      <c r="Q167" s="2"/>
    </row>
    <row r="168" spans="8:17" x14ac:dyDescent="0.25">
      <c r="H168" s="26"/>
      <c r="I168" s="26"/>
      <c r="J168" s="2"/>
      <c r="K168" s="2"/>
      <c r="L168" s="2"/>
      <c r="M168" s="26"/>
      <c r="N168" s="26"/>
      <c r="O168" s="2"/>
      <c r="P168" s="2"/>
      <c r="Q168" s="2"/>
    </row>
    <row r="169" spans="8:17" x14ac:dyDescent="0.25">
      <c r="H169" s="26"/>
      <c r="I169" s="26"/>
      <c r="J169" s="2"/>
      <c r="K169" s="2"/>
      <c r="L169" s="2"/>
      <c r="M169" s="26"/>
      <c r="N169" s="26"/>
      <c r="O169" s="2"/>
      <c r="P169" s="2"/>
      <c r="Q169" s="2"/>
    </row>
    <row r="170" spans="8:17" x14ac:dyDescent="0.25">
      <c r="H170" s="26"/>
      <c r="I170" s="26"/>
      <c r="J170" s="2"/>
      <c r="K170" s="2"/>
      <c r="L170" s="2"/>
      <c r="M170" s="26"/>
      <c r="N170" s="26"/>
      <c r="O170" s="2"/>
      <c r="P170" s="2"/>
      <c r="Q170" s="2"/>
    </row>
    <row r="171" spans="8:17" x14ac:dyDescent="0.25">
      <c r="H171" s="26"/>
      <c r="I171" s="26"/>
      <c r="J171" s="2"/>
      <c r="K171" s="2"/>
      <c r="L171" s="2"/>
      <c r="M171" s="26"/>
      <c r="N171" s="26"/>
      <c r="O171" s="2"/>
      <c r="P171" s="2"/>
      <c r="Q171" s="2"/>
    </row>
    <row r="172" spans="8:17" x14ac:dyDescent="0.25">
      <c r="H172" s="26"/>
      <c r="I172" s="26"/>
      <c r="J172" s="2"/>
      <c r="K172" s="2"/>
      <c r="L172" s="2"/>
      <c r="M172" s="26"/>
      <c r="N172" s="26"/>
      <c r="O172" s="2"/>
      <c r="P172" s="2"/>
      <c r="Q172" s="2"/>
    </row>
    <row r="173" spans="8:17" x14ac:dyDescent="0.25">
      <c r="H173" s="26"/>
      <c r="I173" s="26"/>
      <c r="J173" s="2"/>
      <c r="K173" s="2"/>
      <c r="L173" s="2"/>
      <c r="M173" s="26"/>
      <c r="N173" s="26"/>
      <c r="O173" s="2"/>
      <c r="P173" s="2"/>
      <c r="Q173" s="2"/>
    </row>
    <row r="174" spans="8:17" x14ac:dyDescent="0.25">
      <c r="H174" s="26"/>
      <c r="I174" s="26"/>
      <c r="J174" s="2"/>
      <c r="K174" s="2"/>
      <c r="L174" s="2"/>
      <c r="M174" s="26"/>
      <c r="N174" s="26"/>
      <c r="O174" s="2"/>
      <c r="P174" s="2"/>
      <c r="Q174" s="2"/>
    </row>
    <row r="175" spans="8:17" x14ac:dyDescent="0.25">
      <c r="H175" s="26"/>
      <c r="I175" s="26"/>
      <c r="J175" s="2"/>
      <c r="K175" s="2"/>
      <c r="L175" s="2"/>
      <c r="M175" s="26"/>
      <c r="N175" s="26"/>
      <c r="O175" s="2"/>
      <c r="P175" s="2"/>
      <c r="Q175" s="2"/>
    </row>
    <row r="176" spans="8:17" x14ac:dyDescent="0.25">
      <c r="H176" s="26"/>
      <c r="I176" s="26"/>
      <c r="J176" s="2"/>
      <c r="K176" s="2"/>
      <c r="L176" s="2"/>
      <c r="M176" s="26"/>
      <c r="N176" s="26"/>
      <c r="O176" s="2"/>
      <c r="P176" s="2"/>
      <c r="Q176" s="2"/>
    </row>
    <row r="177" spans="8:17" x14ac:dyDescent="0.25">
      <c r="H177" s="26"/>
      <c r="I177" s="26"/>
      <c r="J177" s="2"/>
      <c r="K177" s="2"/>
      <c r="L177" s="2"/>
      <c r="M177" s="26"/>
      <c r="N177" s="26"/>
      <c r="O177" s="2"/>
      <c r="P177" s="2"/>
      <c r="Q177" s="2"/>
    </row>
    <row r="178" spans="8:17" x14ac:dyDescent="0.25">
      <c r="H178" s="26"/>
      <c r="I178" s="26"/>
      <c r="J178" s="2"/>
      <c r="K178" s="2"/>
      <c r="L178" s="2"/>
      <c r="M178" s="26"/>
      <c r="N178" s="26"/>
      <c r="O178" s="2"/>
      <c r="P178" s="2"/>
      <c r="Q178" s="2"/>
    </row>
    <row r="179" spans="8:17" x14ac:dyDescent="0.25">
      <c r="H179" s="26"/>
      <c r="I179" s="26"/>
      <c r="J179" s="2"/>
      <c r="K179" s="2"/>
      <c r="L179" s="2"/>
      <c r="M179" s="26"/>
      <c r="N179" s="26"/>
      <c r="O179" s="2"/>
      <c r="P179" s="2"/>
      <c r="Q179" s="2"/>
    </row>
    <row r="180" spans="8:17" x14ac:dyDescent="0.25">
      <c r="H180" s="26"/>
      <c r="I180" s="26"/>
      <c r="J180" s="2"/>
      <c r="K180" s="2"/>
      <c r="L180" s="2"/>
      <c r="M180" s="26"/>
      <c r="N180" s="26"/>
      <c r="O180" s="2"/>
      <c r="P180" s="2"/>
      <c r="Q180" s="2"/>
    </row>
    <row r="181" spans="8:17" x14ac:dyDescent="0.25">
      <c r="H181" s="26"/>
      <c r="I181" s="26"/>
      <c r="J181" s="2"/>
      <c r="K181" s="2"/>
      <c r="L181" s="2"/>
      <c r="M181" s="26"/>
      <c r="N181" s="26"/>
      <c r="O181" s="2"/>
      <c r="P181" s="2"/>
      <c r="Q181" s="2"/>
    </row>
    <row r="182" spans="8:17" x14ac:dyDescent="0.25">
      <c r="H182" s="26"/>
      <c r="I182" s="26"/>
      <c r="J182" s="2"/>
      <c r="K182" s="2"/>
      <c r="L182" s="2"/>
      <c r="M182" s="26"/>
      <c r="N182" s="26"/>
      <c r="O182" s="2"/>
      <c r="P182" s="2"/>
      <c r="Q182" s="2"/>
    </row>
    <row r="183" spans="8:17" x14ac:dyDescent="0.25">
      <c r="H183" s="26"/>
      <c r="I183" s="26"/>
      <c r="J183" s="2"/>
      <c r="K183" s="2"/>
      <c r="L183" s="2"/>
      <c r="M183" s="26"/>
      <c r="N183" s="26"/>
      <c r="O183" s="2"/>
      <c r="P183" s="2"/>
      <c r="Q183" s="2"/>
    </row>
    <row r="184" spans="8:17" x14ac:dyDescent="0.25">
      <c r="H184" s="26"/>
      <c r="I184" s="26"/>
      <c r="J184" s="2"/>
      <c r="K184" s="2"/>
      <c r="L184" s="2"/>
      <c r="M184" s="26"/>
      <c r="N184" s="26"/>
      <c r="O184" s="2"/>
      <c r="P184" s="2"/>
      <c r="Q184" s="2"/>
    </row>
    <row r="185" spans="8:17" x14ac:dyDescent="0.25">
      <c r="H185" s="26"/>
      <c r="I185" s="26"/>
      <c r="J185" s="2"/>
      <c r="K185" s="2"/>
      <c r="L185" s="2"/>
      <c r="M185" s="26"/>
      <c r="N185" s="26"/>
      <c r="O185" s="2"/>
      <c r="P185" s="2"/>
      <c r="Q185" s="2"/>
    </row>
  </sheetData>
  <mergeCells count="4">
    <mergeCell ref="H1:L1"/>
    <mergeCell ref="M1:Q1"/>
    <mergeCell ref="R1:V1"/>
    <mergeCell ref="C1:G1"/>
  </mergeCells>
  <pageMargins left="0.2" right="0.2" top="0.25" bottom="0.2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8"/>
  <sheetViews>
    <sheetView workbookViewId="0">
      <selection activeCell="M6" sqref="M6"/>
    </sheetView>
  </sheetViews>
  <sheetFormatPr defaultRowHeight="15" x14ac:dyDescent="0.25"/>
  <cols>
    <col min="1" max="1" width="4.85546875" customWidth="1"/>
    <col min="2" max="2" width="25.5703125" customWidth="1"/>
    <col min="3" max="3" width="4.85546875" style="2" customWidth="1"/>
    <col min="4" max="4" width="5.7109375" style="2" hidden="1" customWidth="1"/>
    <col min="5" max="5" width="5.28515625" style="2" customWidth="1"/>
    <col min="6" max="6" width="4.7109375" style="2" customWidth="1"/>
    <col min="7" max="7" width="6.85546875" style="2" customWidth="1"/>
    <col min="8" max="8" width="4" customWidth="1"/>
    <col min="9" max="9" width="4" hidden="1" customWidth="1"/>
    <col min="10" max="10" width="5" customWidth="1"/>
    <col min="11" max="11" width="5.42578125" customWidth="1"/>
    <col min="12" max="12" width="6.42578125" customWidth="1"/>
    <col min="13" max="13" width="5.5703125" customWidth="1"/>
    <col min="14" max="14" width="4.85546875" hidden="1" customWidth="1"/>
    <col min="15" max="16" width="5.140625" customWidth="1"/>
    <col min="17" max="17" width="6" customWidth="1"/>
    <col min="18" max="18" width="5.42578125" customWidth="1"/>
    <col min="19" max="19" width="4.42578125" hidden="1" customWidth="1"/>
    <col min="20" max="20" width="6" customWidth="1"/>
    <col min="21" max="21" width="5.7109375" customWidth="1"/>
    <col min="22" max="22" width="7" customWidth="1"/>
  </cols>
  <sheetData>
    <row r="1" spans="1:22" s="26" customFormat="1" ht="16.5" thickBot="1" x14ac:dyDescent="0.3">
      <c r="A1" s="2" t="s">
        <v>139</v>
      </c>
      <c r="B1" s="26" t="s">
        <v>140</v>
      </c>
      <c r="C1" s="183" t="s">
        <v>141</v>
      </c>
      <c r="D1" s="183"/>
      <c r="E1" s="183"/>
      <c r="F1" s="183"/>
      <c r="G1" s="183"/>
      <c r="H1" s="181" t="s">
        <v>143</v>
      </c>
      <c r="I1" s="181"/>
      <c r="J1" s="181"/>
      <c r="K1" s="181"/>
      <c r="L1" s="181"/>
      <c r="M1" s="181" t="s">
        <v>144</v>
      </c>
      <c r="N1" s="181"/>
      <c r="O1" s="181"/>
      <c r="P1" s="181"/>
      <c r="Q1" s="181"/>
      <c r="R1" s="182" t="s">
        <v>146</v>
      </c>
      <c r="S1" s="182"/>
      <c r="T1" s="182"/>
      <c r="U1" s="182"/>
      <c r="V1" s="182"/>
    </row>
    <row r="2" spans="1:22" s="19" customFormat="1" x14ac:dyDescent="0.25">
      <c r="A2" s="9" t="s">
        <v>1</v>
      </c>
      <c r="B2" s="10" t="s">
        <v>2</v>
      </c>
      <c r="C2" s="11" t="s">
        <v>345</v>
      </c>
      <c r="D2" s="11" t="s">
        <v>4</v>
      </c>
      <c r="E2" s="11" t="s">
        <v>5</v>
      </c>
      <c r="F2" s="13" t="s">
        <v>6</v>
      </c>
      <c r="G2" s="34" t="s">
        <v>69</v>
      </c>
      <c r="H2" s="30" t="s">
        <v>345</v>
      </c>
      <c r="I2" s="31" t="s">
        <v>4</v>
      </c>
      <c r="J2" s="31" t="s">
        <v>142</v>
      </c>
      <c r="K2" s="31" t="s">
        <v>6</v>
      </c>
      <c r="L2" s="32" t="s">
        <v>69</v>
      </c>
      <c r="M2" s="30" t="s">
        <v>345</v>
      </c>
      <c r="N2" s="31" t="s">
        <v>4</v>
      </c>
      <c r="O2" s="31" t="s">
        <v>142</v>
      </c>
      <c r="P2" s="31" t="s">
        <v>6</v>
      </c>
      <c r="Q2" s="32" t="s">
        <v>69</v>
      </c>
      <c r="R2" s="30" t="s">
        <v>345</v>
      </c>
      <c r="S2" s="31" t="s">
        <v>4</v>
      </c>
      <c r="T2" s="31" t="s">
        <v>142</v>
      </c>
      <c r="U2" s="31" t="s">
        <v>6</v>
      </c>
      <c r="V2" s="32" t="s">
        <v>69</v>
      </c>
    </row>
    <row r="3" spans="1:22" x14ac:dyDescent="0.25">
      <c r="A3" s="14" t="s">
        <v>8</v>
      </c>
      <c r="B3" s="56" t="s">
        <v>725</v>
      </c>
      <c r="C3" s="8"/>
      <c r="D3" s="5"/>
      <c r="E3" s="5"/>
      <c r="F3" s="15"/>
      <c r="G3" s="37">
        <f t="shared" ref="G3:G19" si="0">C3+D3+E3+F3</f>
        <v>0</v>
      </c>
      <c r="H3" s="22"/>
      <c r="I3" s="4"/>
      <c r="J3" s="4"/>
      <c r="K3" s="4"/>
      <c r="L3" s="21">
        <f>H3+I3+J3+K3</f>
        <v>0</v>
      </c>
      <c r="M3" s="22"/>
      <c r="N3" s="4"/>
      <c r="O3" s="4"/>
      <c r="P3" s="4"/>
      <c r="Q3" s="21">
        <f>M3+N3+O3+P3</f>
        <v>0</v>
      </c>
      <c r="R3" s="58">
        <f>C3+H3-M3</f>
        <v>0</v>
      </c>
      <c r="S3" s="4">
        <f>D3+I3-N3</f>
        <v>0</v>
      </c>
      <c r="T3" s="4">
        <f>E3+J3-O3</f>
        <v>0</v>
      </c>
      <c r="U3" s="4">
        <f>F3+K3-P3</f>
        <v>0</v>
      </c>
      <c r="V3" s="36">
        <f>G3+L3-Q3</f>
        <v>0</v>
      </c>
    </row>
    <row r="4" spans="1:22" x14ac:dyDescent="0.25">
      <c r="A4" s="14" t="s">
        <v>0</v>
      </c>
      <c r="B4" s="7" t="s">
        <v>726</v>
      </c>
      <c r="C4" s="8" t="s">
        <v>8</v>
      </c>
      <c r="D4" s="5"/>
      <c r="E4" s="5">
        <v>1</v>
      </c>
      <c r="F4" s="15"/>
      <c r="G4" s="37">
        <f t="shared" si="0"/>
        <v>2</v>
      </c>
      <c r="H4" s="22"/>
      <c r="I4" s="4"/>
      <c r="J4" s="4"/>
      <c r="K4" s="4"/>
      <c r="L4" s="21">
        <f t="shared" ref="L4:L19" si="1">H4+I4+J4+K4</f>
        <v>0</v>
      </c>
      <c r="M4" s="22"/>
      <c r="N4" s="4"/>
      <c r="O4" s="4"/>
      <c r="P4" s="4"/>
      <c r="Q4" s="21">
        <f t="shared" ref="Q4:Q19" si="2">M4+N4+O4+P4</f>
        <v>0</v>
      </c>
      <c r="R4" s="58">
        <f t="shared" ref="R4:R18" si="3">C4+H4-M4</f>
        <v>1</v>
      </c>
      <c r="S4" s="4">
        <f t="shared" ref="S4:S18" si="4">D4+I4-N4</f>
        <v>0</v>
      </c>
      <c r="T4" s="4">
        <f t="shared" ref="T4:T18" si="5">E4+J4-O4</f>
        <v>1</v>
      </c>
      <c r="U4" s="4">
        <f t="shared" ref="U4:U18" si="6">F4+K4-P4</f>
        <v>0</v>
      </c>
      <c r="V4" s="36">
        <f t="shared" ref="V4:V18" si="7">G4+L4-Q4</f>
        <v>2</v>
      </c>
    </row>
    <row r="5" spans="1:22" x14ac:dyDescent="0.25">
      <c r="A5" s="14" t="s">
        <v>10</v>
      </c>
      <c r="B5" s="7" t="s">
        <v>727</v>
      </c>
      <c r="C5" s="8" t="s">
        <v>19</v>
      </c>
      <c r="D5" s="5"/>
      <c r="E5" s="5">
        <v>1</v>
      </c>
      <c r="F5" s="15"/>
      <c r="G5" s="37">
        <f t="shared" si="0"/>
        <v>7</v>
      </c>
      <c r="H5" s="22"/>
      <c r="I5" s="4"/>
      <c r="J5" s="4"/>
      <c r="K5" s="4"/>
      <c r="L5" s="21">
        <f t="shared" si="1"/>
        <v>0</v>
      </c>
      <c r="M5" s="22">
        <f>1+1+1+1+1</f>
        <v>5</v>
      </c>
      <c r="N5" s="4"/>
      <c r="O5" s="4"/>
      <c r="P5" s="4"/>
      <c r="Q5" s="21">
        <f t="shared" si="2"/>
        <v>5</v>
      </c>
      <c r="R5" s="58">
        <f t="shared" si="3"/>
        <v>1</v>
      </c>
      <c r="S5" s="4">
        <f t="shared" si="4"/>
        <v>0</v>
      </c>
      <c r="T5" s="4">
        <f t="shared" si="5"/>
        <v>1</v>
      </c>
      <c r="U5" s="4">
        <f t="shared" si="6"/>
        <v>0</v>
      </c>
      <c r="V5" s="36">
        <f t="shared" si="7"/>
        <v>2</v>
      </c>
    </row>
    <row r="6" spans="1:22" x14ac:dyDescent="0.25">
      <c r="A6" s="14" t="s">
        <v>18</v>
      </c>
      <c r="B6" s="7" t="s">
        <v>728</v>
      </c>
      <c r="C6" s="8"/>
      <c r="D6" s="5"/>
      <c r="E6" s="5">
        <v>1</v>
      </c>
      <c r="F6" s="15"/>
      <c r="G6" s="37">
        <f t="shared" si="0"/>
        <v>1</v>
      </c>
      <c r="H6" s="22"/>
      <c r="I6" s="4"/>
      <c r="J6" s="4"/>
      <c r="K6" s="4"/>
      <c r="L6" s="21">
        <f t="shared" si="1"/>
        <v>0</v>
      </c>
      <c r="M6" s="22"/>
      <c r="N6" s="4"/>
      <c r="O6" s="4"/>
      <c r="P6" s="4"/>
      <c r="Q6" s="21">
        <f t="shared" si="2"/>
        <v>0</v>
      </c>
      <c r="R6" s="58">
        <f t="shared" si="3"/>
        <v>0</v>
      </c>
      <c r="S6" s="4">
        <f t="shared" si="4"/>
        <v>0</v>
      </c>
      <c r="T6" s="4">
        <f t="shared" si="5"/>
        <v>1</v>
      </c>
      <c r="U6" s="4">
        <f t="shared" si="6"/>
        <v>0</v>
      </c>
      <c r="V6" s="36">
        <f t="shared" si="7"/>
        <v>1</v>
      </c>
    </row>
    <row r="7" spans="1:22" x14ac:dyDescent="0.25">
      <c r="A7" s="14" t="s">
        <v>19</v>
      </c>
      <c r="B7" s="7" t="s">
        <v>729</v>
      </c>
      <c r="C7" s="8"/>
      <c r="D7" s="5"/>
      <c r="E7" s="5">
        <v>1</v>
      </c>
      <c r="F7" s="15"/>
      <c r="G7" s="37">
        <f t="shared" si="0"/>
        <v>1</v>
      </c>
      <c r="H7" s="22"/>
      <c r="I7" s="4"/>
      <c r="J7" s="4"/>
      <c r="K7" s="4"/>
      <c r="L7" s="21">
        <f t="shared" si="1"/>
        <v>0</v>
      </c>
      <c r="M7" s="22"/>
      <c r="N7" s="4"/>
      <c r="O7" s="4"/>
      <c r="P7" s="4"/>
      <c r="Q7" s="21">
        <f t="shared" si="2"/>
        <v>0</v>
      </c>
      <c r="R7" s="58">
        <f t="shared" si="3"/>
        <v>0</v>
      </c>
      <c r="S7" s="4">
        <f t="shared" si="4"/>
        <v>0</v>
      </c>
      <c r="T7" s="4">
        <f t="shared" si="5"/>
        <v>1</v>
      </c>
      <c r="U7" s="4">
        <f t="shared" si="6"/>
        <v>0</v>
      </c>
      <c r="V7" s="36">
        <f t="shared" si="7"/>
        <v>1</v>
      </c>
    </row>
    <row r="8" spans="1:22" x14ac:dyDescent="0.25">
      <c r="A8" s="14" t="s">
        <v>9</v>
      </c>
      <c r="B8" s="7" t="s">
        <v>730</v>
      </c>
      <c r="C8" s="8"/>
      <c r="D8" s="5"/>
      <c r="E8" s="5">
        <v>1</v>
      </c>
      <c r="F8" s="15"/>
      <c r="G8" s="37">
        <f t="shared" si="0"/>
        <v>1</v>
      </c>
      <c r="H8" s="22"/>
      <c r="I8" s="4"/>
      <c r="J8" s="4"/>
      <c r="K8" s="4"/>
      <c r="L8" s="21">
        <f>H8+I8+J8+K8</f>
        <v>0</v>
      </c>
      <c r="M8" s="22"/>
      <c r="N8" s="4"/>
      <c r="O8" s="4">
        <f>1</f>
        <v>1</v>
      </c>
      <c r="P8" s="4"/>
      <c r="Q8" s="21">
        <f t="shared" si="2"/>
        <v>1</v>
      </c>
      <c r="R8" s="58">
        <f t="shared" si="3"/>
        <v>0</v>
      </c>
      <c r="S8" s="4">
        <f t="shared" si="4"/>
        <v>0</v>
      </c>
      <c r="T8" s="4">
        <f t="shared" si="5"/>
        <v>0</v>
      </c>
      <c r="U8" s="4">
        <f t="shared" si="6"/>
        <v>0</v>
      </c>
      <c r="V8" s="36">
        <f t="shared" si="7"/>
        <v>0</v>
      </c>
    </row>
    <row r="9" spans="1:22" x14ac:dyDescent="0.25">
      <c r="A9" s="14" t="s">
        <v>20</v>
      </c>
      <c r="B9" s="7" t="s">
        <v>731</v>
      </c>
      <c r="C9" s="8"/>
      <c r="D9" s="5"/>
      <c r="E9" s="5">
        <v>1</v>
      </c>
      <c r="F9" s="15"/>
      <c r="G9" s="37">
        <f t="shared" si="0"/>
        <v>1</v>
      </c>
      <c r="H9" s="22"/>
      <c r="I9" s="4"/>
      <c r="J9" s="4"/>
      <c r="K9" s="4"/>
      <c r="L9" s="21">
        <f t="shared" si="1"/>
        <v>0</v>
      </c>
      <c r="M9" s="22"/>
      <c r="N9" s="4"/>
      <c r="O9" s="4"/>
      <c r="P9" s="4"/>
      <c r="Q9" s="21">
        <f t="shared" si="2"/>
        <v>0</v>
      </c>
      <c r="R9" s="58">
        <f t="shared" si="3"/>
        <v>0</v>
      </c>
      <c r="S9" s="4">
        <f t="shared" si="4"/>
        <v>0</v>
      </c>
      <c r="T9" s="4">
        <f t="shared" si="5"/>
        <v>1</v>
      </c>
      <c r="U9" s="4">
        <f t="shared" si="6"/>
        <v>0</v>
      </c>
      <c r="V9" s="36">
        <f t="shared" si="7"/>
        <v>1</v>
      </c>
    </row>
    <row r="10" spans="1:22" s="26" customFormat="1" x14ac:dyDescent="0.25">
      <c r="A10" s="14"/>
      <c r="B10" s="7" t="s">
        <v>741</v>
      </c>
      <c r="C10" s="8" t="s">
        <v>10</v>
      </c>
      <c r="D10" s="5"/>
      <c r="E10" s="5">
        <v>1</v>
      </c>
      <c r="F10" s="15"/>
      <c r="G10" s="37">
        <f t="shared" si="0"/>
        <v>5</v>
      </c>
      <c r="H10" s="22"/>
      <c r="I10" s="4"/>
      <c r="J10" s="4"/>
      <c r="K10" s="4"/>
      <c r="L10" s="21">
        <f t="shared" si="1"/>
        <v>0</v>
      </c>
      <c r="M10" s="22">
        <f>1</f>
        <v>1</v>
      </c>
      <c r="N10" s="4"/>
      <c r="O10" s="4"/>
      <c r="P10" s="4"/>
      <c r="Q10" s="21">
        <f t="shared" ref="Q10" si="8">M10+N10+O10+P10</f>
        <v>1</v>
      </c>
      <c r="R10" s="58">
        <f t="shared" ref="R10" si="9">C10+H10-M10</f>
        <v>3</v>
      </c>
      <c r="S10" s="4">
        <f t="shared" ref="S10" si="10">D10+I10-N10</f>
        <v>0</v>
      </c>
      <c r="T10" s="4">
        <f t="shared" ref="T10" si="11">E10+J10-O10</f>
        <v>1</v>
      </c>
      <c r="U10" s="4">
        <f t="shared" ref="U10" si="12">F10+K10-P10</f>
        <v>0</v>
      </c>
      <c r="V10" s="36">
        <f t="shared" ref="V10" si="13">G10+L10-Q10</f>
        <v>4</v>
      </c>
    </row>
    <row r="11" spans="1:22" x14ac:dyDescent="0.25">
      <c r="A11" s="14" t="s">
        <v>21</v>
      </c>
      <c r="B11" s="56" t="s">
        <v>732</v>
      </c>
      <c r="C11" s="8"/>
      <c r="D11" s="5"/>
      <c r="E11" s="5"/>
      <c r="F11" s="15"/>
      <c r="G11" s="37">
        <f t="shared" si="0"/>
        <v>0</v>
      </c>
      <c r="H11" s="22"/>
      <c r="I11" s="4"/>
      <c r="J11" s="4"/>
      <c r="K11" s="4"/>
      <c r="L11" s="21">
        <f t="shared" si="1"/>
        <v>0</v>
      </c>
      <c r="M11" s="22"/>
      <c r="N11" s="4"/>
      <c r="O11" s="4"/>
      <c r="P11" s="4"/>
      <c r="Q11" s="21">
        <f t="shared" si="2"/>
        <v>0</v>
      </c>
      <c r="R11" s="58">
        <f t="shared" si="3"/>
        <v>0</v>
      </c>
      <c r="S11" s="4">
        <f t="shared" si="4"/>
        <v>0</v>
      </c>
      <c r="T11" s="4">
        <f t="shared" si="5"/>
        <v>0</v>
      </c>
      <c r="U11" s="4">
        <f t="shared" si="6"/>
        <v>0</v>
      </c>
      <c r="V11" s="36">
        <f t="shared" si="7"/>
        <v>0</v>
      </c>
    </row>
    <row r="12" spans="1:22" x14ac:dyDescent="0.25">
      <c r="A12" s="14" t="s">
        <v>22</v>
      </c>
      <c r="B12" s="7" t="s">
        <v>733</v>
      </c>
      <c r="C12" s="8"/>
      <c r="D12" s="5"/>
      <c r="E12" s="5">
        <v>1</v>
      </c>
      <c r="F12" s="15"/>
      <c r="G12" s="37">
        <f t="shared" si="0"/>
        <v>1</v>
      </c>
      <c r="H12" s="22"/>
      <c r="I12" s="4"/>
      <c r="J12" s="4"/>
      <c r="K12" s="4"/>
      <c r="L12" s="21">
        <f t="shared" si="1"/>
        <v>0</v>
      </c>
      <c r="M12" s="22"/>
      <c r="N12" s="4"/>
      <c r="O12" s="4"/>
      <c r="P12" s="4"/>
      <c r="Q12" s="21">
        <f t="shared" si="2"/>
        <v>0</v>
      </c>
      <c r="R12" s="58">
        <f t="shared" si="3"/>
        <v>0</v>
      </c>
      <c r="S12" s="4">
        <f t="shared" si="4"/>
        <v>0</v>
      </c>
      <c r="T12" s="4">
        <f t="shared" si="5"/>
        <v>1</v>
      </c>
      <c r="U12" s="4">
        <f t="shared" si="6"/>
        <v>0</v>
      </c>
      <c r="V12" s="36">
        <f t="shared" si="7"/>
        <v>1</v>
      </c>
    </row>
    <row r="13" spans="1:22" x14ac:dyDescent="0.25">
      <c r="A13" s="14" t="s">
        <v>25</v>
      </c>
      <c r="B13" s="7" t="s">
        <v>734</v>
      </c>
      <c r="C13" s="8"/>
      <c r="D13" s="5"/>
      <c r="E13" s="5">
        <v>1</v>
      </c>
      <c r="F13" s="15"/>
      <c r="G13" s="37">
        <f t="shared" si="0"/>
        <v>1</v>
      </c>
      <c r="H13" s="22"/>
      <c r="I13" s="4"/>
      <c r="J13" s="4"/>
      <c r="K13" s="4"/>
      <c r="L13" s="21">
        <f t="shared" si="1"/>
        <v>0</v>
      </c>
      <c r="M13" s="22"/>
      <c r="N13" s="4"/>
      <c r="O13" s="4"/>
      <c r="P13" s="4"/>
      <c r="Q13" s="21">
        <f t="shared" si="2"/>
        <v>0</v>
      </c>
      <c r="R13" s="58">
        <f t="shared" si="3"/>
        <v>0</v>
      </c>
      <c r="S13" s="4">
        <f t="shared" si="4"/>
        <v>0</v>
      </c>
      <c r="T13" s="4">
        <f t="shared" si="5"/>
        <v>1</v>
      </c>
      <c r="U13" s="4">
        <f t="shared" si="6"/>
        <v>0</v>
      </c>
      <c r="V13" s="36">
        <f t="shared" si="7"/>
        <v>1</v>
      </c>
    </row>
    <row r="14" spans="1:22" x14ac:dyDescent="0.25">
      <c r="A14" s="14" t="s">
        <v>27</v>
      </c>
      <c r="B14" s="7" t="s">
        <v>735</v>
      </c>
      <c r="C14" s="5"/>
      <c r="D14" s="5"/>
      <c r="E14" s="5">
        <v>1</v>
      </c>
      <c r="F14" s="15"/>
      <c r="G14" s="37">
        <f t="shared" si="0"/>
        <v>1</v>
      </c>
      <c r="H14" s="22"/>
      <c r="I14" s="4"/>
      <c r="J14" s="4"/>
      <c r="K14" s="4"/>
      <c r="L14" s="21">
        <f t="shared" si="1"/>
        <v>0</v>
      </c>
      <c r="M14" s="22"/>
      <c r="N14" s="4"/>
      <c r="O14" s="4"/>
      <c r="P14" s="4"/>
      <c r="Q14" s="21">
        <f t="shared" si="2"/>
        <v>0</v>
      </c>
      <c r="R14" s="58">
        <f t="shared" si="3"/>
        <v>0</v>
      </c>
      <c r="S14" s="4">
        <f t="shared" si="4"/>
        <v>0</v>
      </c>
      <c r="T14" s="4">
        <f t="shared" si="5"/>
        <v>1</v>
      </c>
      <c r="U14" s="4">
        <f t="shared" si="6"/>
        <v>0</v>
      </c>
      <c r="V14" s="36">
        <f t="shared" si="7"/>
        <v>1</v>
      </c>
    </row>
    <row r="15" spans="1:22" x14ac:dyDescent="0.25">
      <c r="A15" s="14" t="s">
        <v>28</v>
      </c>
      <c r="B15" s="7" t="s">
        <v>736</v>
      </c>
      <c r="C15" s="5">
        <v>1</v>
      </c>
      <c r="D15" s="5"/>
      <c r="E15" s="5">
        <v>1</v>
      </c>
      <c r="F15" s="15"/>
      <c r="G15" s="37">
        <f t="shared" si="0"/>
        <v>2</v>
      </c>
      <c r="H15" s="22"/>
      <c r="I15" s="4"/>
      <c r="J15" s="4"/>
      <c r="K15" s="4"/>
      <c r="L15" s="21">
        <f t="shared" si="1"/>
        <v>0</v>
      </c>
      <c r="M15" s="22">
        <f>1</f>
        <v>1</v>
      </c>
      <c r="N15" s="4"/>
      <c r="O15" s="4"/>
      <c r="P15" s="4"/>
      <c r="Q15" s="21">
        <f t="shared" si="2"/>
        <v>1</v>
      </c>
      <c r="R15" s="58">
        <f t="shared" si="3"/>
        <v>0</v>
      </c>
      <c r="S15" s="4">
        <f t="shared" si="4"/>
        <v>0</v>
      </c>
      <c r="T15" s="4">
        <f t="shared" si="5"/>
        <v>1</v>
      </c>
      <c r="U15" s="4">
        <f t="shared" si="6"/>
        <v>0</v>
      </c>
      <c r="V15" s="36">
        <f t="shared" si="7"/>
        <v>1</v>
      </c>
    </row>
    <row r="16" spans="1:22" x14ac:dyDescent="0.25">
      <c r="A16" s="14" t="s">
        <v>29</v>
      </c>
      <c r="B16" s="7" t="s">
        <v>737</v>
      </c>
      <c r="C16" s="5"/>
      <c r="D16" s="5"/>
      <c r="E16" s="5">
        <v>1</v>
      </c>
      <c r="F16" s="15"/>
      <c r="G16" s="37">
        <f t="shared" si="0"/>
        <v>1</v>
      </c>
      <c r="H16" s="22"/>
      <c r="I16" s="4"/>
      <c r="J16" s="4"/>
      <c r="K16" s="4"/>
      <c r="L16" s="21">
        <f t="shared" si="1"/>
        <v>0</v>
      </c>
      <c r="M16" s="22"/>
      <c r="N16" s="4"/>
      <c r="O16" s="4"/>
      <c r="P16" s="4"/>
      <c r="Q16" s="21">
        <f t="shared" si="2"/>
        <v>0</v>
      </c>
      <c r="R16" s="58">
        <f t="shared" si="3"/>
        <v>0</v>
      </c>
      <c r="S16" s="4">
        <f t="shared" si="4"/>
        <v>0</v>
      </c>
      <c r="T16" s="4">
        <f t="shared" si="5"/>
        <v>1</v>
      </c>
      <c r="U16" s="4">
        <f t="shared" si="6"/>
        <v>0</v>
      </c>
      <c r="V16" s="36">
        <f t="shared" si="7"/>
        <v>1</v>
      </c>
    </row>
    <row r="17" spans="1:25" x14ac:dyDescent="0.25">
      <c r="A17" s="14" t="s">
        <v>30</v>
      </c>
      <c r="B17" s="7" t="s">
        <v>738</v>
      </c>
      <c r="C17" s="5"/>
      <c r="D17" s="5"/>
      <c r="E17" s="5">
        <v>1</v>
      </c>
      <c r="F17" s="15"/>
      <c r="G17" s="37">
        <f t="shared" si="0"/>
        <v>1</v>
      </c>
      <c r="H17" s="22"/>
      <c r="I17" s="4"/>
      <c r="J17" s="4"/>
      <c r="K17" s="4"/>
      <c r="L17" s="21">
        <f t="shared" si="1"/>
        <v>0</v>
      </c>
      <c r="M17" s="22"/>
      <c r="N17" s="4"/>
      <c r="O17" s="4"/>
      <c r="P17" s="4"/>
      <c r="Q17" s="21">
        <f t="shared" si="2"/>
        <v>0</v>
      </c>
      <c r="R17" s="58">
        <f t="shared" si="3"/>
        <v>0</v>
      </c>
      <c r="S17" s="4">
        <f t="shared" si="4"/>
        <v>0</v>
      </c>
      <c r="T17" s="4">
        <f t="shared" si="5"/>
        <v>1</v>
      </c>
      <c r="U17" s="4">
        <f t="shared" si="6"/>
        <v>0</v>
      </c>
      <c r="V17" s="36">
        <f t="shared" si="7"/>
        <v>1</v>
      </c>
    </row>
    <row r="18" spans="1:25" x14ac:dyDescent="0.25">
      <c r="A18" s="14" t="s">
        <v>31</v>
      </c>
      <c r="B18" s="7" t="s">
        <v>740</v>
      </c>
      <c r="C18" s="5">
        <v>4</v>
      </c>
      <c r="D18" s="5"/>
      <c r="E18" s="5"/>
      <c r="F18" s="15"/>
      <c r="G18" s="37">
        <f t="shared" si="0"/>
        <v>4</v>
      </c>
      <c r="H18" s="22"/>
      <c r="I18" s="4"/>
      <c r="J18" s="4"/>
      <c r="K18" s="4"/>
      <c r="L18" s="21">
        <f t="shared" si="1"/>
        <v>0</v>
      </c>
      <c r="M18" s="22">
        <f>1+1+1+1</f>
        <v>4</v>
      </c>
      <c r="N18" s="4"/>
      <c r="O18" s="4"/>
      <c r="P18" s="4"/>
      <c r="Q18" s="21">
        <f t="shared" si="2"/>
        <v>4</v>
      </c>
      <c r="R18" s="58">
        <f t="shared" si="3"/>
        <v>0</v>
      </c>
      <c r="S18" s="4">
        <f t="shared" si="4"/>
        <v>0</v>
      </c>
      <c r="T18" s="4">
        <f t="shared" si="5"/>
        <v>0</v>
      </c>
      <c r="U18" s="4">
        <f t="shared" si="6"/>
        <v>0</v>
      </c>
      <c r="V18" s="36">
        <f t="shared" si="7"/>
        <v>0</v>
      </c>
    </row>
    <row r="19" spans="1:25" ht="15.75" thickBot="1" x14ac:dyDescent="0.3">
      <c r="A19" s="135" t="s">
        <v>32</v>
      </c>
      <c r="B19" s="24" t="s">
        <v>739</v>
      </c>
      <c r="C19" s="87">
        <v>1</v>
      </c>
      <c r="D19" s="87"/>
      <c r="E19" s="87">
        <v>2</v>
      </c>
      <c r="F19" s="87"/>
      <c r="G19" s="140">
        <f t="shared" si="0"/>
        <v>3</v>
      </c>
      <c r="H19" s="24"/>
      <c r="I19" s="87"/>
      <c r="J19" s="87"/>
      <c r="K19" s="87"/>
      <c r="L19" s="123">
        <f t="shared" si="1"/>
        <v>0</v>
      </c>
      <c r="M19" s="87"/>
      <c r="N19" s="24"/>
      <c r="O19" s="87"/>
      <c r="P19" s="87"/>
      <c r="Q19" s="123">
        <f t="shared" si="2"/>
        <v>0</v>
      </c>
      <c r="R19" s="87"/>
      <c r="S19" s="87"/>
      <c r="T19" s="24"/>
      <c r="U19" s="87"/>
      <c r="V19" s="136">
        <f t="shared" ref="V19" si="14">G19+L19-Q19</f>
        <v>3</v>
      </c>
      <c r="W19" s="2"/>
      <c r="X19" s="2"/>
      <c r="Y19" s="2"/>
    </row>
    <row r="20" spans="1:25" x14ac:dyDescent="0.25">
      <c r="H20" s="26"/>
      <c r="I20" s="2"/>
      <c r="J20" s="2"/>
      <c r="K20" s="2"/>
      <c r="L20" s="2"/>
      <c r="M20" s="2"/>
      <c r="N20" s="26"/>
      <c r="O20" s="2"/>
      <c r="P20" s="2"/>
      <c r="Q20" s="2"/>
      <c r="R20" s="2"/>
      <c r="S20" s="2"/>
      <c r="T20" s="26"/>
      <c r="U20" s="2"/>
      <c r="V20" s="2"/>
      <c r="W20" s="2"/>
      <c r="X20" s="2"/>
      <c r="Y20" s="2"/>
    </row>
    <row r="21" spans="1:25" x14ac:dyDescent="0.25">
      <c r="H21" s="26"/>
      <c r="I21" s="2"/>
      <c r="J21" s="2"/>
      <c r="K21" s="2"/>
      <c r="L21" s="2"/>
      <c r="M21" s="2"/>
      <c r="N21" s="26"/>
      <c r="O21" s="2"/>
      <c r="P21" s="2"/>
      <c r="Q21" s="2"/>
      <c r="R21" s="2"/>
      <c r="S21" s="2"/>
      <c r="T21" s="26"/>
      <c r="U21" s="2"/>
      <c r="V21" s="2"/>
      <c r="W21" s="2"/>
      <c r="X21" s="2"/>
      <c r="Y21" s="2"/>
    </row>
    <row r="22" spans="1:25" x14ac:dyDescent="0.25">
      <c r="H22" s="26"/>
      <c r="I22" s="2"/>
      <c r="J22" s="2"/>
      <c r="K22" s="2"/>
      <c r="L22" s="2"/>
      <c r="M22" s="2"/>
      <c r="N22" s="26"/>
      <c r="O22" s="2"/>
      <c r="P22" s="2"/>
      <c r="Q22" s="2"/>
      <c r="R22" s="2"/>
      <c r="S22" s="2"/>
      <c r="T22" s="26"/>
      <c r="U22" s="2"/>
      <c r="V22" s="2"/>
      <c r="W22" s="2"/>
      <c r="X22" s="2"/>
      <c r="Y22" s="2"/>
    </row>
    <row r="23" spans="1:25" x14ac:dyDescent="0.25">
      <c r="H23" s="26"/>
      <c r="I23" s="2"/>
      <c r="J23" s="2"/>
      <c r="K23" s="2"/>
      <c r="L23" s="2"/>
      <c r="M23" s="2"/>
      <c r="N23" s="26"/>
      <c r="O23" s="2"/>
      <c r="P23" s="2"/>
      <c r="Q23" s="2"/>
      <c r="R23" s="2"/>
      <c r="S23" s="2"/>
      <c r="T23" s="26"/>
      <c r="U23" s="2"/>
      <c r="V23" s="2"/>
      <c r="W23" s="2"/>
      <c r="X23" s="2"/>
      <c r="Y23" s="2"/>
    </row>
    <row r="24" spans="1:25" x14ac:dyDescent="0.25">
      <c r="H24" s="26"/>
      <c r="I24" s="2"/>
      <c r="J24" s="2"/>
      <c r="K24" s="2"/>
      <c r="L24" s="2"/>
      <c r="M24" s="2"/>
      <c r="N24" s="26"/>
      <c r="O24" s="2"/>
      <c r="P24" s="2"/>
      <c r="Q24" s="2"/>
      <c r="R24" s="2"/>
      <c r="S24" s="2"/>
      <c r="T24" s="26"/>
      <c r="U24" s="2"/>
      <c r="V24" s="2"/>
      <c r="W24" s="2"/>
      <c r="X24" s="2"/>
      <c r="Y24" s="2"/>
    </row>
    <row r="25" spans="1:25" x14ac:dyDescent="0.25">
      <c r="H25" s="26"/>
      <c r="I25" s="2"/>
      <c r="J25" s="2"/>
      <c r="K25" s="2"/>
      <c r="L25" s="2"/>
      <c r="M25" s="2"/>
      <c r="N25" s="26"/>
      <c r="O25" s="2"/>
      <c r="P25" s="2"/>
      <c r="Q25" s="2"/>
      <c r="R25" s="2"/>
      <c r="S25" s="2"/>
      <c r="T25" s="26"/>
      <c r="U25" s="2"/>
      <c r="V25" s="2"/>
      <c r="W25" s="2"/>
      <c r="X25" s="2"/>
      <c r="Y25" s="2"/>
    </row>
    <row r="26" spans="1:25" x14ac:dyDescent="0.25">
      <c r="H26" s="26"/>
      <c r="I26" s="2"/>
      <c r="J26" s="2"/>
      <c r="K26" s="2"/>
      <c r="L26" s="2"/>
      <c r="M26" s="2"/>
      <c r="N26" s="26"/>
      <c r="O26" s="2"/>
      <c r="P26" s="2"/>
      <c r="Q26" s="2"/>
      <c r="R26" s="2"/>
      <c r="S26" s="2"/>
      <c r="T26" s="26"/>
      <c r="U26" s="2"/>
      <c r="V26" s="2"/>
      <c r="W26" s="2"/>
      <c r="X26" s="2"/>
      <c r="Y26" s="2"/>
    </row>
    <row r="27" spans="1:25" x14ac:dyDescent="0.25">
      <c r="H27" s="26"/>
      <c r="I27" s="2"/>
      <c r="J27" s="2"/>
      <c r="K27" s="2"/>
      <c r="L27" s="2"/>
      <c r="M27" s="2"/>
      <c r="N27" s="26"/>
      <c r="O27" s="2"/>
      <c r="P27" s="2"/>
      <c r="Q27" s="2"/>
      <c r="R27" s="2"/>
      <c r="S27" s="2"/>
      <c r="T27" s="26"/>
      <c r="U27" s="2"/>
      <c r="V27" s="2"/>
      <c r="W27" s="2"/>
      <c r="X27" s="2"/>
      <c r="Y27" s="2"/>
    </row>
    <row r="28" spans="1:25" x14ac:dyDescent="0.25">
      <c r="H28" s="26"/>
      <c r="I28" s="2"/>
      <c r="J28" s="2"/>
      <c r="K28" s="2"/>
      <c r="L28" s="2"/>
      <c r="M28" s="2"/>
      <c r="N28" s="26"/>
      <c r="O28" s="2"/>
      <c r="P28" s="2"/>
      <c r="Q28" s="2"/>
      <c r="R28" s="2"/>
      <c r="S28" s="2"/>
      <c r="T28" s="26"/>
      <c r="U28" s="2"/>
      <c r="V28" s="2"/>
      <c r="W28" s="2"/>
      <c r="X28" s="2"/>
      <c r="Y28" s="2"/>
    </row>
    <row r="29" spans="1:25" x14ac:dyDescent="0.25">
      <c r="H29" s="26"/>
      <c r="I29" s="2"/>
      <c r="J29" s="2"/>
      <c r="K29" s="2"/>
      <c r="L29" s="2"/>
      <c r="M29" s="2"/>
      <c r="N29" s="26"/>
      <c r="O29" s="2"/>
      <c r="P29" s="2"/>
      <c r="Q29" s="2"/>
      <c r="R29" s="2"/>
      <c r="S29" s="2"/>
      <c r="T29" s="26"/>
      <c r="U29" s="2"/>
      <c r="V29" s="2"/>
      <c r="W29" s="2"/>
      <c r="X29" s="2"/>
      <c r="Y29" s="2"/>
    </row>
    <row r="30" spans="1:25" x14ac:dyDescent="0.25">
      <c r="H30" s="26"/>
      <c r="I30" s="2"/>
      <c r="J30" s="2"/>
      <c r="K30" s="2"/>
      <c r="L30" s="2"/>
      <c r="M30" s="2"/>
      <c r="N30" s="26"/>
      <c r="O30" s="2"/>
      <c r="P30" s="2"/>
      <c r="Q30" s="2"/>
      <c r="R30" s="2"/>
      <c r="S30" s="2"/>
      <c r="T30" s="26"/>
      <c r="U30" s="2"/>
      <c r="V30" s="2"/>
      <c r="W30" s="2"/>
      <c r="X30" s="2"/>
      <c r="Y30" s="2"/>
    </row>
    <row r="31" spans="1:25" x14ac:dyDescent="0.25">
      <c r="H31" s="26"/>
      <c r="I31" s="2"/>
      <c r="J31" s="2"/>
      <c r="K31" s="2"/>
      <c r="L31" s="2"/>
      <c r="M31" s="2"/>
      <c r="N31" s="26"/>
      <c r="O31" s="2"/>
      <c r="P31" s="2"/>
      <c r="Q31" s="2"/>
      <c r="R31" s="2"/>
      <c r="S31" s="2"/>
      <c r="T31" s="26"/>
      <c r="U31" s="2"/>
      <c r="V31" s="2"/>
      <c r="W31" s="2"/>
      <c r="X31" s="2"/>
      <c r="Y31" s="2"/>
    </row>
    <row r="32" spans="1:25" x14ac:dyDescent="0.25">
      <c r="H32" s="26"/>
      <c r="I32" s="2"/>
      <c r="J32" s="2"/>
      <c r="K32" s="2"/>
      <c r="L32" s="2"/>
      <c r="M32" s="2"/>
      <c r="N32" s="26"/>
      <c r="O32" s="2"/>
      <c r="P32" s="2"/>
      <c r="Q32" s="2"/>
      <c r="R32" s="2"/>
      <c r="S32" s="2"/>
      <c r="T32" s="26"/>
      <c r="U32" s="2"/>
      <c r="V32" s="2"/>
      <c r="W32" s="2"/>
      <c r="X32" s="2"/>
      <c r="Y32" s="2"/>
    </row>
    <row r="33" spans="8:25" x14ac:dyDescent="0.25">
      <c r="H33" s="26"/>
      <c r="I33" s="2"/>
      <c r="J33" s="2"/>
      <c r="K33" s="2"/>
      <c r="L33" s="2"/>
      <c r="M33" s="2"/>
      <c r="N33" s="26"/>
      <c r="O33" s="2"/>
      <c r="P33" s="2"/>
      <c r="Q33" s="2"/>
      <c r="R33" s="2"/>
      <c r="S33" s="2"/>
      <c r="T33" s="26"/>
      <c r="U33" s="2"/>
      <c r="V33" s="2"/>
      <c r="W33" s="2"/>
      <c r="X33" s="2"/>
      <c r="Y33" s="2"/>
    </row>
    <row r="34" spans="8:25" x14ac:dyDescent="0.25">
      <c r="H34" s="26"/>
      <c r="I34" s="2"/>
      <c r="J34" s="2"/>
      <c r="K34" s="2"/>
      <c r="L34" s="2"/>
      <c r="M34" s="2"/>
      <c r="N34" s="26"/>
      <c r="O34" s="2"/>
      <c r="P34" s="2"/>
      <c r="Q34" s="2"/>
      <c r="R34" s="2"/>
      <c r="S34" s="2"/>
      <c r="T34" s="26"/>
      <c r="U34" s="2"/>
      <c r="V34" s="2"/>
      <c r="W34" s="2"/>
      <c r="X34" s="2"/>
      <c r="Y34" s="2"/>
    </row>
    <row r="35" spans="8:25" x14ac:dyDescent="0.25">
      <c r="H35" s="26"/>
      <c r="I35" s="2"/>
      <c r="J35" s="2"/>
      <c r="K35" s="2"/>
      <c r="L35" s="2"/>
      <c r="M35" s="2"/>
      <c r="N35" s="26"/>
      <c r="O35" s="2"/>
      <c r="P35" s="2"/>
      <c r="Q35" s="2"/>
      <c r="R35" s="2"/>
      <c r="S35" s="2"/>
      <c r="T35" s="26"/>
      <c r="U35" s="2"/>
      <c r="V35" s="2"/>
      <c r="W35" s="2"/>
      <c r="X35" s="2"/>
      <c r="Y35" s="2"/>
    </row>
    <row r="36" spans="8:25" x14ac:dyDescent="0.25">
      <c r="H36" s="26"/>
      <c r="I36" s="2"/>
      <c r="J36" s="2"/>
      <c r="K36" s="2"/>
      <c r="L36" s="2"/>
      <c r="M36" s="2"/>
      <c r="N36" s="26"/>
      <c r="O36" s="2"/>
      <c r="P36" s="2"/>
      <c r="Q36" s="2"/>
      <c r="R36" s="2"/>
      <c r="S36" s="2"/>
      <c r="T36" s="26"/>
      <c r="U36" s="2"/>
      <c r="V36" s="2"/>
      <c r="W36" s="2"/>
      <c r="X36" s="2"/>
      <c r="Y36" s="2"/>
    </row>
    <row r="37" spans="8:25" x14ac:dyDescent="0.25">
      <c r="H37" s="26"/>
      <c r="I37" s="2"/>
      <c r="J37" s="2"/>
      <c r="K37" s="2"/>
      <c r="L37" s="2"/>
      <c r="M37" s="2"/>
      <c r="N37" s="26"/>
      <c r="O37" s="2"/>
      <c r="P37" s="2"/>
      <c r="Q37" s="2"/>
      <c r="R37" s="2"/>
      <c r="S37" s="2"/>
      <c r="T37" s="26"/>
      <c r="U37" s="2"/>
      <c r="V37" s="2"/>
      <c r="W37" s="2"/>
      <c r="X37" s="2"/>
      <c r="Y37" s="2"/>
    </row>
    <row r="38" spans="8:25" x14ac:dyDescent="0.25">
      <c r="H38" s="26"/>
      <c r="I38" s="2"/>
      <c r="J38" s="2"/>
      <c r="K38" s="2"/>
      <c r="L38" s="2"/>
      <c r="M38" s="2"/>
      <c r="N38" s="26"/>
      <c r="O38" s="2"/>
      <c r="P38" s="2"/>
      <c r="Q38" s="2"/>
      <c r="R38" s="2"/>
      <c r="S38" s="2"/>
      <c r="T38" s="26"/>
      <c r="U38" s="2"/>
      <c r="V38" s="2"/>
      <c r="W38" s="2"/>
      <c r="X38" s="2"/>
      <c r="Y38" s="2"/>
    </row>
    <row r="39" spans="8:25" x14ac:dyDescent="0.25">
      <c r="H39" s="26"/>
      <c r="I39" s="2"/>
      <c r="J39" s="2"/>
      <c r="K39" s="2"/>
      <c r="L39" s="2"/>
      <c r="M39" s="2"/>
      <c r="N39" s="26"/>
      <c r="O39" s="2"/>
      <c r="P39" s="2"/>
      <c r="Q39" s="2"/>
      <c r="R39" s="2"/>
      <c r="S39" s="2"/>
      <c r="T39" s="26"/>
      <c r="U39" s="2"/>
      <c r="V39" s="2"/>
      <c r="W39" s="2"/>
      <c r="X39" s="2"/>
      <c r="Y39" s="2"/>
    </row>
    <row r="40" spans="8:25" x14ac:dyDescent="0.25">
      <c r="H40" s="26"/>
      <c r="I40" s="2"/>
      <c r="J40" s="2"/>
      <c r="K40" s="2"/>
      <c r="L40" s="2"/>
      <c r="M40" s="2"/>
      <c r="N40" s="26"/>
      <c r="O40" s="2"/>
      <c r="P40" s="2"/>
      <c r="Q40" s="2"/>
      <c r="R40" s="2"/>
      <c r="S40" s="2"/>
      <c r="T40" s="26"/>
      <c r="U40" s="2"/>
      <c r="V40" s="2"/>
      <c r="W40" s="2"/>
      <c r="X40" s="2"/>
      <c r="Y40" s="2"/>
    </row>
    <row r="41" spans="8:25" x14ac:dyDescent="0.25">
      <c r="H41" s="26"/>
      <c r="I41" s="2"/>
      <c r="J41" s="2"/>
      <c r="K41" s="2"/>
      <c r="L41" s="2"/>
      <c r="M41" s="2"/>
      <c r="N41" s="26"/>
      <c r="O41" s="2"/>
      <c r="P41" s="2"/>
      <c r="Q41" s="2"/>
      <c r="R41" s="2"/>
      <c r="S41" s="2"/>
      <c r="T41" s="26"/>
      <c r="U41" s="2"/>
      <c r="V41" s="2"/>
      <c r="W41" s="2"/>
      <c r="X41" s="2"/>
      <c r="Y41" s="2"/>
    </row>
    <row r="42" spans="8:25" x14ac:dyDescent="0.25">
      <c r="H42" s="26"/>
      <c r="I42" s="2"/>
      <c r="J42" s="2"/>
      <c r="K42" s="2"/>
      <c r="L42" s="2"/>
      <c r="M42" s="2"/>
      <c r="N42" s="26"/>
      <c r="O42" s="2"/>
      <c r="P42" s="2"/>
      <c r="Q42" s="2"/>
      <c r="R42" s="2"/>
      <c r="S42" s="2"/>
      <c r="T42" s="26"/>
      <c r="U42" s="2"/>
      <c r="V42" s="2"/>
      <c r="W42" s="2"/>
      <c r="X42" s="2"/>
      <c r="Y42" s="2"/>
    </row>
    <row r="43" spans="8:25" x14ac:dyDescent="0.25">
      <c r="H43" s="26"/>
      <c r="I43" s="2"/>
      <c r="J43" s="2"/>
      <c r="K43" s="2"/>
      <c r="L43" s="2"/>
      <c r="M43" s="2"/>
      <c r="N43" s="26"/>
      <c r="O43" s="2"/>
      <c r="P43" s="2"/>
      <c r="Q43" s="2"/>
      <c r="R43" s="2"/>
      <c r="S43" s="2"/>
      <c r="T43" s="26"/>
      <c r="U43" s="2"/>
      <c r="V43" s="2"/>
      <c r="W43" s="2"/>
      <c r="X43" s="2"/>
      <c r="Y43" s="2"/>
    </row>
    <row r="44" spans="8:25" x14ac:dyDescent="0.25">
      <c r="H44" s="26"/>
      <c r="I44" s="2"/>
      <c r="J44" s="2"/>
      <c r="K44" s="2"/>
      <c r="L44" s="2"/>
      <c r="M44" s="2"/>
      <c r="N44" s="26"/>
      <c r="O44" s="2"/>
      <c r="P44" s="2"/>
      <c r="Q44" s="2"/>
      <c r="R44" s="2"/>
      <c r="S44" s="2"/>
      <c r="T44" s="26"/>
      <c r="U44" s="2"/>
      <c r="V44" s="2"/>
      <c r="W44" s="2"/>
      <c r="X44" s="2"/>
      <c r="Y44" s="2"/>
    </row>
    <row r="45" spans="8:25" x14ac:dyDescent="0.25">
      <c r="H45" s="26"/>
      <c r="I45" s="2"/>
      <c r="J45" s="2"/>
      <c r="K45" s="2"/>
      <c r="L45" s="2"/>
      <c r="M45" s="2"/>
      <c r="N45" s="26"/>
      <c r="O45" s="2"/>
      <c r="P45" s="2"/>
      <c r="Q45" s="2"/>
      <c r="R45" s="2"/>
      <c r="S45" s="2"/>
      <c r="T45" s="26"/>
      <c r="U45" s="2"/>
      <c r="V45" s="2"/>
      <c r="W45" s="2"/>
      <c r="X45" s="2"/>
      <c r="Y45" s="2"/>
    </row>
    <row r="46" spans="8:25" x14ac:dyDescent="0.25">
      <c r="H46" s="26"/>
      <c r="I46" s="2"/>
      <c r="J46" s="2"/>
      <c r="K46" s="2"/>
      <c r="L46" s="2"/>
      <c r="M46" s="2"/>
      <c r="N46" s="26"/>
      <c r="O46" s="2"/>
      <c r="P46" s="2"/>
      <c r="Q46" s="2"/>
      <c r="R46" s="2"/>
      <c r="S46" s="2"/>
      <c r="T46" s="26"/>
      <c r="U46" s="2"/>
      <c r="V46" s="2"/>
      <c r="W46" s="2"/>
      <c r="X46" s="2"/>
      <c r="Y46" s="2"/>
    </row>
    <row r="47" spans="8:25" x14ac:dyDescent="0.25">
      <c r="H47" s="26"/>
      <c r="I47" s="2"/>
      <c r="J47" s="2"/>
      <c r="K47" s="2"/>
      <c r="L47" s="2"/>
      <c r="M47" s="2"/>
      <c r="N47" s="26"/>
      <c r="O47" s="2"/>
      <c r="P47" s="2"/>
      <c r="Q47" s="2"/>
      <c r="R47" s="2"/>
      <c r="S47" s="2"/>
      <c r="T47" s="26"/>
      <c r="U47" s="2"/>
      <c r="V47" s="2"/>
      <c r="W47" s="2"/>
      <c r="X47" s="2"/>
      <c r="Y47" s="2"/>
    </row>
    <row r="48" spans="8:25" x14ac:dyDescent="0.25">
      <c r="H48" s="26"/>
      <c r="I48" s="2"/>
      <c r="J48" s="2"/>
      <c r="K48" s="2"/>
      <c r="L48" s="2"/>
      <c r="M48" s="2"/>
      <c r="N48" s="26"/>
      <c r="O48" s="2"/>
      <c r="P48" s="2"/>
      <c r="Q48" s="2"/>
      <c r="R48" s="2"/>
      <c r="S48" s="2"/>
      <c r="T48" s="26"/>
      <c r="U48" s="2"/>
      <c r="V48" s="2"/>
      <c r="W48" s="2"/>
      <c r="X48" s="2"/>
      <c r="Y48" s="2"/>
    </row>
    <row r="49" spans="8:25" x14ac:dyDescent="0.25">
      <c r="H49" s="26"/>
      <c r="I49" s="2"/>
      <c r="J49" s="2"/>
      <c r="K49" s="2"/>
      <c r="L49" s="2"/>
      <c r="M49" s="2"/>
      <c r="N49" s="26"/>
      <c r="O49" s="2"/>
      <c r="P49" s="2"/>
      <c r="Q49" s="2"/>
      <c r="R49" s="2"/>
      <c r="S49" s="2"/>
      <c r="T49" s="26"/>
      <c r="U49" s="2"/>
      <c r="V49" s="2"/>
      <c r="W49" s="2"/>
      <c r="X49" s="2"/>
      <c r="Y49" s="2"/>
    </row>
    <row r="50" spans="8:25" x14ac:dyDescent="0.25">
      <c r="H50" s="26"/>
      <c r="I50" s="2"/>
      <c r="J50" s="2"/>
      <c r="K50" s="2"/>
      <c r="L50" s="2"/>
      <c r="M50" s="2"/>
      <c r="N50" s="26"/>
      <c r="O50" s="2"/>
      <c r="P50" s="2"/>
      <c r="Q50" s="2"/>
      <c r="R50" s="2"/>
      <c r="S50" s="2"/>
      <c r="T50" s="26"/>
      <c r="U50" s="2"/>
      <c r="V50" s="2"/>
      <c r="W50" s="2"/>
      <c r="X50" s="2"/>
      <c r="Y50" s="2"/>
    </row>
    <row r="51" spans="8:25" x14ac:dyDescent="0.25">
      <c r="H51" s="26"/>
      <c r="I51" s="2"/>
      <c r="J51" s="2"/>
      <c r="K51" s="2"/>
      <c r="L51" s="2"/>
      <c r="M51" s="2"/>
      <c r="N51" s="26"/>
      <c r="O51" s="2"/>
      <c r="P51" s="2"/>
      <c r="Q51" s="2"/>
      <c r="R51" s="2"/>
      <c r="S51" s="2"/>
      <c r="T51" s="26"/>
      <c r="U51" s="2"/>
      <c r="V51" s="2"/>
      <c r="W51" s="2"/>
      <c r="X51" s="2"/>
      <c r="Y51" s="2"/>
    </row>
    <row r="52" spans="8:25" x14ac:dyDescent="0.25">
      <c r="H52" s="26"/>
      <c r="I52" s="2"/>
      <c r="J52" s="2"/>
      <c r="K52" s="2"/>
      <c r="L52" s="2"/>
      <c r="M52" s="2"/>
      <c r="N52" s="26"/>
      <c r="O52" s="2"/>
      <c r="P52" s="2"/>
      <c r="Q52" s="2"/>
      <c r="R52" s="2"/>
      <c r="S52" s="2"/>
      <c r="T52" s="26"/>
      <c r="U52" s="2"/>
      <c r="V52" s="2"/>
      <c r="W52" s="2"/>
      <c r="X52" s="2"/>
      <c r="Y52" s="2"/>
    </row>
    <row r="53" spans="8:25" x14ac:dyDescent="0.25">
      <c r="H53" s="26"/>
      <c r="I53" s="2"/>
      <c r="J53" s="2"/>
      <c r="K53" s="2"/>
      <c r="L53" s="2"/>
      <c r="M53" s="2"/>
      <c r="N53" s="26"/>
      <c r="O53" s="2"/>
      <c r="P53" s="2"/>
      <c r="Q53" s="2"/>
      <c r="R53" s="2"/>
      <c r="S53" s="2"/>
      <c r="T53" s="26"/>
      <c r="U53" s="2"/>
      <c r="V53" s="2"/>
      <c r="W53" s="2"/>
      <c r="X53" s="2"/>
      <c r="Y53" s="2"/>
    </row>
    <row r="54" spans="8:25" x14ac:dyDescent="0.25">
      <c r="H54" s="26"/>
      <c r="I54" s="2"/>
      <c r="J54" s="2"/>
      <c r="K54" s="2"/>
      <c r="L54" s="2"/>
      <c r="M54" s="2"/>
      <c r="N54" s="26"/>
      <c r="O54" s="2"/>
      <c r="P54" s="2"/>
      <c r="Q54" s="2"/>
      <c r="R54" s="2"/>
      <c r="S54" s="2"/>
      <c r="T54" s="26"/>
      <c r="U54" s="2"/>
      <c r="V54" s="2"/>
      <c r="W54" s="2"/>
      <c r="X54" s="2"/>
      <c r="Y54" s="2"/>
    </row>
    <row r="55" spans="8:25" x14ac:dyDescent="0.25">
      <c r="H55" s="26"/>
      <c r="I55" s="2"/>
      <c r="J55" s="2"/>
      <c r="K55" s="2"/>
      <c r="L55" s="2"/>
      <c r="M55" s="2"/>
      <c r="N55" s="26"/>
      <c r="O55" s="2"/>
      <c r="P55" s="2"/>
      <c r="Q55" s="2"/>
      <c r="R55" s="2"/>
      <c r="S55" s="2"/>
      <c r="T55" s="26"/>
      <c r="U55" s="2"/>
      <c r="V55" s="2"/>
      <c r="W55" s="2"/>
      <c r="X55" s="2"/>
      <c r="Y55" s="2"/>
    </row>
    <row r="56" spans="8:25" x14ac:dyDescent="0.25">
      <c r="H56" s="26"/>
      <c r="I56" s="2"/>
      <c r="J56" s="2"/>
      <c r="K56" s="2"/>
      <c r="L56" s="2"/>
      <c r="M56" s="2"/>
      <c r="N56" s="26"/>
      <c r="O56" s="2"/>
      <c r="P56" s="2"/>
      <c r="Q56" s="2"/>
      <c r="R56" s="2"/>
      <c r="S56" s="2"/>
      <c r="T56" s="26"/>
      <c r="U56" s="2"/>
      <c r="V56" s="2"/>
      <c r="W56" s="2"/>
      <c r="X56" s="2"/>
      <c r="Y56" s="2"/>
    </row>
    <row r="57" spans="8:25" x14ac:dyDescent="0.25">
      <c r="H57" s="26"/>
      <c r="I57" s="2"/>
      <c r="J57" s="2"/>
      <c r="K57" s="2"/>
      <c r="L57" s="2"/>
      <c r="M57" s="2"/>
      <c r="N57" s="26"/>
      <c r="O57" s="2"/>
      <c r="P57" s="2"/>
      <c r="Q57" s="2"/>
      <c r="R57" s="2"/>
      <c r="S57" s="2"/>
      <c r="T57" s="26"/>
      <c r="U57" s="2"/>
      <c r="V57" s="2"/>
      <c r="W57" s="2"/>
      <c r="X57" s="2"/>
      <c r="Y57" s="2"/>
    </row>
    <row r="58" spans="8:25" x14ac:dyDescent="0.25">
      <c r="H58" s="26"/>
      <c r="I58" s="2"/>
      <c r="J58" s="2"/>
      <c r="K58" s="2"/>
      <c r="L58" s="2"/>
      <c r="M58" s="2"/>
      <c r="N58" s="26"/>
      <c r="O58" s="2"/>
      <c r="P58" s="2"/>
      <c r="Q58" s="2"/>
      <c r="R58" s="2"/>
      <c r="S58" s="2"/>
      <c r="T58" s="26"/>
      <c r="U58" s="2"/>
      <c r="V58" s="2"/>
      <c r="W58" s="2"/>
      <c r="X58" s="2"/>
      <c r="Y58" s="2"/>
    </row>
    <row r="59" spans="8:25" x14ac:dyDescent="0.25">
      <c r="H59" s="26"/>
      <c r="I59" s="2"/>
      <c r="J59" s="2"/>
      <c r="K59" s="2"/>
      <c r="L59" s="2"/>
      <c r="M59" s="2"/>
      <c r="N59" s="26"/>
      <c r="O59" s="2"/>
      <c r="P59" s="2"/>
      <c r="Q59" s="2"/>
      <c r="R59" s="2"/>
      <c r="S59" s="2"/>
      <c r="T59" s="26"/>
      <c r="U59" s="2"/>
      <c r="V59" s="2"/>
      <c r="W59" s="2"/>
      <c r="X59" s="2"/>
      <c r="Y59" s="2"/>
    </row>
    <row r="60" spans="8:25" x14ac:dyDescent="0.25">
      <c r="H60" s="26"/>
      <c r="I60" s="2"/>
      <c r="J60" s="2"/>
      <c r="K60" s="2"/>
      <c r="L60" s="2"/>
      <c r="M60" s="2"/>
      <c r="N60" s="26"/>
      <c r="O60" s="2"/>
      <c r="P60" s="2"/>
      <c r="Q60" s="2"/>
      <c r="R60" s="2"/>
      <c r="S60" s="2"/>
      <c r="T60" s="26"/>
      <c r="U60" s="2"/>
      <c r="V60" s="2"/>
      <c r="W60" s="2"/>
      <c r="X60" s="2"/>
      <c r="Y60" s="2"/>
    </row>
    <row r="61" spans="8:25" x14ac:dyDescent="0.25">
      <c r="H61" s="26"/>
      <c r="I61" s="2"/>
      <c r="J61" s="2"/>
      <c r="K61" s="2"/>
      <c r="L61" s="2"/>
      <c r="M61" s="2"/>
      <c r="N61" s="26"/>
      <c r="O61" s="2"/>
      <c r="P61" s="2"/>
      <c r="Q61" s="2"/>
      <c r="R61" s="2"/>
      <c r="S61" s="2"/>
      <c r="T61" s="26"/>
      <c r="U61" s="2"/>
      <c r="V61" s="2"/>
      <c r="W61" s="2"/>
      <c r="X61" s="2"/>
      <c r="Y61" s="2"/>
    </row>
    <row r="62" spans="8:25" x14ac:dyDescent="0.25">
      <c r="H62" s="26"/>
      <c r="I62" s="2"/>
      <c r="J62" s="2"/>
      <c r="K62" s="2"/>
      <c r="L62" s="2"/>
      <c r="M62" s="2"/>
      <c r="N62" s="26"/>
      <c r="O62" s="2"/>
      <c r="P62" s="2"/>
      <c r="Q62" s="2"/>
      <c r="R62" s="2"/>
      <c r="S62" s="2"/>
      <c r="T62" s="26"/>
      <c r="U62" s="2"/>
      <c r="V62" s="2"/>
      <c r="W62" s="2"/>
      <c r="X62" s="2"/>
      <c r="Y62" s="2"/>
    </row>
    <row r="63" spans="8:25" x14ac:dyDescent="0.25">
      <c r="H63" s="26"/>
      <c r="I63" s="2"/>
      <c r="J63" s="2"/>
      <c r="K63" s="2"/>
      <c r="L63" s="2"/>
      <c r="M63" s="2"/>
      <c r="N63" s="26"/>
      <c r="O63" s="2"/>
      <c r="P63" s="2"/>
      <c r="Q63" s="2"/>
      <c r="R63" s="2"/>
      <c r="S63" s="2"/>
      <c r="T63" s="26"/>
      <c r="U63" s="2"/>
      <c r="V63" s="2"/>
      <c r="W63" s="2"/>
      <c r="X63" s="2"/>
      <c r="Y63" s="2"/>
    </row>
    <row r="64" spans="8:25" x14ac:dyDescent="0.25">
      <c r="H64" s="26"/>
      <c r="I64" s="2"/>
      <c r="J64" s="2"/>
      <c r="K64" s="2"/>
      <c r="L64" s="2"/>
      <c r="M64" s="2"/>
      <c r="N64" s="26"/>
      <c r="O64" s="2"/>
      <c r="P64" s="2"/>
      <c r="Q64" s="2"/>
      <c r="R64" s="2"/>
      <c r="S64" s="2"/>
      <c r="T64" s="26"/>
      <c r="U64" s="2"/>
      <c r="V64" s="2"/>
      <c r="W64" s="2"/>
      <c r="X64" s="2"/>
      <c r="Y64" s="2"/>
    </row>
    <row r="65" spans="8:25" x14ac:dyDescent="0.25">
      <c r="H65" s="26"/>
      <c r="I65" s="2"/>
      <c r="J65" s="2"/>
      <c r="K65" s="2"/>
      <c r="L65" s="2"/>
      <c r="M65" s="2"/>
      <c r="N65" s="26"/>
      <c r="O65" s="2"/>
      <c r="P65" s="2"/>
      <c r="Q65" s="2"/>
      <c r="R65" s="2"/>
      <c r="S65" s="2"/>
      <c r="T65" s="26"/>
      <c r="U65" s="2"/>
      <c r="V65" s="2"/>
      <c r="W65" s="2"/>
      <c r="X65" s="2"/>
      <c r="Y65" s="2"/>
    </row>
    <row r="66" spans="8:25" x14ac:dyDescent="0.25">
      <c r="H66" s="26"/>
      <c r="I66" s="2"/>
      <c r="J66" s="2"/>
      <c r="K66" s="2"/>
      <c r="L66" s="2"/>
      <c r="M66" s="2"/>
      <c r="N66" s="26"/>
      <c r="O66" s="2"/>
      <c r="P66" s="2"/>
      <c r="Q66" s="2"/>
      <c r="R66" s="2"/>
      <c r="S66" s="2"/>
      <c r="T66" s="26"/>
      <c r="U66" s="2"/>
      <c r="V66" s="2"/>
      <c r="W66" s="2"/>
      <c r="X66" s="2"/>
      <c r="Y66" s="2"/>
    </row>
    <row r="67" spans="8:25" x14ac:dyDescent="0.25">
      <c r="H67" s="26"/>
      <c r="I67" s="2"/>
      <c r="J67" s="2"/>
      <c r="K67" s="2"/>
      <c r="L67" s="2"/>
      <c r="M67" s="2"/>
      <c r="N67" s="26"/>
      <c r="O67" s="2"/>
      <c r="P67" s="2"/>
      <c r="Q67" s="2"/>
      <c r="R67" s="2"/>
      <c r="S67" s="2"/>
      <c r="T67" s="26"/>
      <c r="U67" s="2"/>
      <c r="V67" s="2"/>
      <c r="W67" s="2"/>
      <c r="X67" s="2"/>
      <c r="Y67" s="2"/>
    </row>
    <row r="68" spans="8:25" x14ac:dyDescent="0.25">
      <c r="H68" s="26"/>
      <c r="I68" s="2"/>
      <c r="J68" s="2"/>
      <c r="K68" s="2"/>
      <c r="L68" s="2"/>
      <c r="M68" s="2"/>
      <c r="N68" s="26"/>
      <c r="O68" s="2"/>
      <c r="P68" s="2"/>
      <c r="Q68" s="2"/>
      <c r="R68" s="2"/>
      <c r="S68" s="2"/>
      <c r="T68" s="26"/>
      <c r="U68" s="2"/>
      <c r="V68" s="2"/>
      <c r="W68" s="2"/>
      <c r="X68" s="2"/>
      <c r="Y68" s="2"/>
    </row>
    <row r="69" spans="8:25" x14ac:dyDescent="0.25">
      <c r="H69" s="26"/>
      <c r="I69" s="2"/>
      <c r="J69" s="2"/>
      <c r="K69" s="2"/>
      <c r="L69" s="2"/>
      <c r="M69" s="2"/>
      <c r="N69" s="26"/>
      <c r="O69" s="2"/>
      <c r="P69" s="2"/>
      <c r="Q69" s="2"/>
      <c r="R69" s="2"/>
      <c r="S69" s="2"/>
      <c r="T69" s="26"/>
      <c r="U69" s="2"/>
      <c r="V69" s="2"/>
      <c r="W69" s="2"/>
      <c r="X69" s="2"/>
      <c r="Y69" s="2"/>
    </row>
    <row r="70" spans="8:25" x14ac:dyDescent="0.25">
      <c r="H70" s="26"/>
      <c r="I70" s="2"/>
      <c r="J70" s="2"/>
      <c r="K70" s="2"/>
      <c r="L70" s="2"/>
      <c r="M70" s="2"/>
      <c r="N70" s="26"/>
      <c r="O70" s="2"/>
      <c r="P70" s="2"/>
      <c r="Q70" s="2"/>
      <c r="R70" s="2"/>
      <c r="S70" s="2"/>
      <c r="T70" s="26"/>
      <c r="U70" s="2"/>
      <c r="V70" s="2"/>
      <c r="W70" s="2"/>
      <c r="X70" s="2"/>
      <c r="Y70" s="2"/>
    </row>
    <row r="71" spans="8:25" x14ac:dyDescent="0.25">
      <c r="H71" s="26"/>
      <c r="I71" s="2"/>
      <c r="J71" s="2"/>
      <c r="K71" s="2"/>
      <c r="L71" s="2"/>
      <c r="M71" s="2"/>
      <c r="N71" s="26"/>
      <c r="O71" s="2"/>
      <c r="P71" s="2"/>
      <c r="Q71" s="2"/>
      <c r="R71" s="2"/>
      <c r="S71" s="2"/>
      <c r="T71" s="26"/>
      <c r="U71" s="2"/>
      <c r="V71" s="2"/>
      <c r="W71" s="2"/>
      <c r="X71" s="2"/>
      <c r="Y71" s="2"/>
    </row>
    <row r="72" spans="8:25" x14ac:dyDescent="0.25">
      <c r="H72" s="26"/>
      <c r="I72" s="2"/>
      <c r="J72" s="2"/>
      <c r="K72" s="2"/>
      <c r="L72" s="2"/>
      <c r="M72" s="2"/>
      <c r="N72" s="26"/>
      <c r="O72" s="2"/>
      <c r="P72" s="2"/>
      <c r="Q72" s="2"/>
      <c r="R72" s="2"/>
      <c r="S72" s="2"/>
      <c r="T72" s="26"/>
      <c r="U72" s="2"/>
      <c r="V72" s="2"/>
      <c r="W72" s="2"/>
      <c r="X72" s="2"/>
      <c r="Y72" s="2"/>
    </row>
    <row r="73" spans="8:25" x14ac:dyDescent="0.25">
      <c r="H73" s="26"/>
      <c r="I73" s="2"/>
      <c r="J73" s="2"/>
      <c r="K73" s="2"/>
      <c r="L73" s="2"/>
      <c r="M73" s="2"/>
      <c r="N73" s="26"/>
      <c r="O73" s="2"/>
      <c r="P73" s="2"/>
      <c r="Q73" s="2"/>
      <c r="R73" s="2"/>
      <c r="S73" s="2"/>
      <c r="T73" s="26"/>
      <c r="U73" s="2"/>
      <c r="V73" s="2"/>
      <c r="W73" s="2"/>
      <c r="X73" s="2"/>
      <c r="Y73" s="2"/>
    </row>
    <row r="74" spans="8:25" x14ac:dyDescent="0.25">
      <c r="H74" s="26"/>
      <c r="I74" s="2"/>
      <c r="J74" s="2"/>
      <c r="K74" s="2"/>
      <c r="L74" s="2"/>
      <c r="M74" s="2"/>
      <c r="N74" s="26"/>
      <c r="O74" s="2"/>
      <c r="P74" s="2"/>
      <c r="Q74" s="2"/>
      <c r="R74" s="2"/>
      <c r="S74" s="2"/>
      <c r="T74" s="26"/>
      <c r="U74" s="2"/>
      <c r="V74" s="2"/>
      <c r="W74" s="2"/>
      <c r="X74" s="2"/>
      <c r="Y74" s="2"/>
    </row>
    <row r="75" spans="8:25" x14ac:dyDescent="0.25">
      <c r="H75" s="26"/>
      <c r="I75" s="2"/>
      <c r="J75" s="2"/>
      <c r="K75" s="2"/>
      <c r="L75" s="2"/>
      <c r="M75" s="2"/>
      <c r="N75" s="26"/>
      <c r="O75" s="2"/>
      <c r="P75" s="2"/>
      <c r="Q75" s="2"/>
      <c r="R75" s="2"/>
      <c r="S75" s="2"/>
      <c r="T75" s="26"/>
      <c r="U75" s="2"/>
      <c r="V75" s="2"/>
      <c r="W75" s="2"/>
      <c r="X75" s="2"/>
      <c r="Y75" s="2"/>
    </row>
    <row r="76" spans="8:25" x14ac:dyDescent="0.25">
      <c r="H76" s="26"/>
      <c r="I76" s="2"/>
      <c r="J76" s="2"/>
      <c r="K76" s="2"/>
      <c r="L76" s="2"/>
      <c r="M76" s="2"/>
      <c r="N76" s="26"/>
      <c r="O76" s="2"/>
      <c r="P76" s="2"/>
      <c r="Q76" s="2"/>
      <c r="R76" s="2"/>
      <c r="S76" s="2"/>
      <c r="T76" s="26"/>
      <c r="U76" s="2"/>
      <c r="V76" s="2"/>
      <c r="W76" s="2"/>
      <c r="X76" s="2"/>
      <c r="Y76" s="2"/>
    </row>
    <row r="77" spans="8:25" x14ac:dyDescent="0.25">
      <c r="H77" s="26"/>
      <c r="I77" s="2"/>
      <c r="J77" s="2"/>
      <c r="K77" s="2"/>
      <c r="L77" s="2"/>
      <c r="M77" s="2"/>
      <c r="N77" s="26"/>
      <c r="O77" s="2"/>
      <c r="P77" s="2"/>
      <c r="Q77" s="2"/>
      <c r="R77" s="2"/>
      <c r="S77" s="2"/>
      <c r="T77" s="26"/>
      <c r="U77" s="2"/>
      <c r="V77" s="2"/>
      <c r="W77" s="2"/>
      <c r="X77" s="2"/>
      <c r="Y77" s="2"/>
    </row>
    <row r="78" spans="8:25" x14ac:dyDescent="0.25">
      <c r="H78" s="26"/>
      <c r="I78" s="2"/>
      <c r="J78" s="2"/>
      <c r="K78" s="2"/>
      <c r="L78" s="2"/>
      <c r="M78" s="2"/>
      <c r="N78" s="26"/>
      <c r="O78" s="2"/>
      <c r="P78" s="2"/>
      <c r="Q78" s="2"/>
      <c r="R78" s="2"/>
      <c r="S78" s="2"/>
      <c r="T78" s="26"/>
      <c r="U78" s="2"/>
      <c r="V78" s="2"/>
      <c r="W78" s="2"/>
      <c r="X78" s="2"/>
      <c r="Y78" s="2"/>
    </row>
    <row r="79" spans="8:25" x14ac:dyDescent="0.25">
      <c r="H79" s="26"/>
      <c r="I79" s="2"/>
      <c r="J79" s="2"/>
      <c r="K79" s="2"/>
      <c r="L79" s="2"/>
      <c r="M79" s="2"/>
      <c r="N79" s="26"/>
      <c r="O79" s="2"/>
      <c r="P79" s="2"/>
      <c r="Q79" s="2"/>
      <c r="R79" s="2"/>
      <c r="S79" s="2"/>
      <c r="T79" s="26"/>
      <c r="U79" s="2"/>
      <c r="V79" s="2"/>
      <c r="W79" s="2"/>
      <c r="X79" s="2"/>
      <c r="Y79" s="2"/>
    </row>
    <row r="80" spans="8:25" x14ac:dyDescent="0.25">
      <c r="H80" s="26"/>
      <c r="I80" s="2"/>
      <c r="J80" s="2"/>
      <c r="K80" s="2"/>
      <c r="L80" s="2"/>
      <c r="M80" s="2"/>
      <c r="N80" s="26"/>
      <c r="O80" s="2"/>
      <c r="P80" s="2"/>
      <c r="Q80" s="2"/>
      <c r="R80" s="2"/>
      <c r="S80" s="2"/>
      <c r="T80" s="26"/>
      <c r="U80" s="2"/>
      <c r="V80" s="2"/>
      <c r="W80" s="2"/>
      <c r="X80" s="2"/>
      <c r="Y80" s="2"/>
    </row>
    <row r="81" spans="8:25" x14ac:dyDescent="0.25">
      <c r="H81" s="26"/>
      <c r="I81" s="2"/>
      <c r="J81" s="2"/>
      <c r="K81" s="2"/>
      <c r="L81" s="2"/>
      <c r="M81" s="2"/>
      <c r="N81" s="26"/>
      <c r="O81" s="2"/>
      <c r="P81" s="2"/>
      <c r="Q81" s="2"/>
      <c r="R81" s="2"/>
      <c r="S81" s="2"/>
      <c r="T81" s="26"/>
      <c r="U81" s="2"/>
      <c r="V81" s="2"/>
      <c r="W81" s="2"/>
      <c r="X81" s="2"/>
      <c r="Y81" s="2"/>
    </row>
    <row r="82" spans="8:25" x14ac:dyDescent="0.25">
      <c r="H82" s="26"/>
      <c r="I82" s="2"/>
      <c r="J82" s="2"/>
      <c r="K82" s="2"/>
      <c r="L82" s="2"/>
      <c r="M82" s="2"/>
      <c r="N82" s="26"/>
      <c r="O82" s="2"/>
      <c r="P82" s="2"/>
      <c r="Q82" s="2"/>
      <c r="R82" s="2"/>
      <c r="S82" s="2"/>
      <c r="T82" s="26"/>
      <c r="U82" s="2"/>
      <c r="V82" s="2"/>
      <c r="W82" s="2"/>
      <c r="X82" s="2"/>
      <c r="Y82" s="2"/>
    </row>
    <row r="83" spans="8:25" x14ac:dyDescent="0.25">
      <c r="H83" s="26"/>
      <c r="I83" s="2"/>
      <c r="J83" s="2"/>
      <c r="K83" s="2"/>
      <c r="L83" s="2"/>
      <c r="M83" s="2"/>
      <c r="N83" s="26"/>
      <c r="O83" s="2"/>
      <c r="P83" s="2"/>
      <c r="Q83" s="2"/>
      <c r="R83" s="2"/>
      <c r="S83" s="2"/>
      <c r="T83" s="26"/>
      <c r="U83" s="2"/>
      <c r="V83" s="2"/>
      <c r="W83" s="2"/>
      <c r="X83" s="2"/>
      <c r="Y83" s="2"/>
    </row>
    <row r="84" spans="8:25" x14ac:dyDescent="0.25">
      <c r="H84" s="26"/>
      <c r="I84" s="2"/>
      <c r="J84" s="2"/>
      <c r="K84" s="2"/>
      <c r="L84" s="2"/>
      <c r="M84" s="2"/>
      <c r="N84" s="26"/>
      <c r="O84" s="2"/>
      <c r="P84" s="2"/>
      <c r="Q84" s="2"/>
      <c r="R84" s="2"/>
      <c r="S84" s="2"/>
      <c r="T84" s="26"/>
      <c r="U84" s="2"/>
      <c r="V84" s="2"/>
      <c r="W84" s="2"/>
      <c r="X84" s="2"/>
      <c r="Y84" s="2"/>
    </row>
    <row r="85" spans="8:25" x14ac:dyDescent="0.25">
      <c r="H85" s="26"/>
      <c r="I85" s="2"/>
      <c r="J85" s="2"/>
      <c r="K85" s="2"/>
      <c r="L85" s="2"/>
      <c r="M85" s="2"/>
      <c r="N85" s="26"/>
      <c r="O85" s="2"/>
      <c r="P85" s="2"/>
      <c r="Q85" s="2"/>
      <c r="R85" s="2"/>
      <c r="S85" s="2"/>
      <c r="T85" s="26"/>
      <c r="U85" s="2"/>
      <c r="V85" s="2"/>
      <c r="W85" s="2"/>
      <c r="X85" s="2"/>
      <c r="Y85" s="2"/>
    </row>
    <row r="86" spans="8:25" x14ac:dyDescent="0.25">
      <c r="H86" s="26"/>
      <c r="I86" s="2"/>
      <c r="J86" s="2"/>
      <c r="K86" s="2"/>
      <c r="L86" s="2"/>
      <c r="M86" s="2"/>
      <c r="N86" s="26"/>
      <c r="O86" s="2"/>
      <c r="P86" s="2"/>
      <c r="Q86" s="2"/>
      <c r="R86" s="2"/>
      <c r="S86" s="2"/>
      <c r="T86" s="26"/>
      <c r="U86" s="2"/>
      <c r="V86" s="2"/>
      <c r="W86" s="2"/>
      <c r="X86" s="2"/>
      <c r="Y86" s="2"/>
    </row>
    <row r="87" spans="8:25" x14ac:dyDescent="0.25">
      <c r="H87" s="26"/>
      <c r="I87" s="2"/>
      <c r="J87" s="2"/>
      <c r="K87" s="2"/>
      <c r="L87" s="2"/>
      <c r="M87" s="2"/>
      <c r="N87" s="26"/>
      <c r="O87" s="2"/>
      <c r="P87" s="2"/>
      <c r="Q87" s="2"/>
      <c r="R87" s="2"/>
      <c r="S87" s="2"/>
      <c r="T87" s="26"/>
      <c r="U87" s="2"/>
      <c r="V87" s="2"/>
      <c r="W87" s="2"/>
      <c r="X87" s="2"/>
      <c r="Y87" s="2"/>
    </row>
    <row r="88" spans="8:25" x14ac:dyDescent="0.25">
      <c r="H88" s="26"/>
      <c r="I88" s="2"/>
      <c r="J88" s="2"/>
      <c r="K88" s="2"/>
      <c r="L88" s="2"/>
      <c r="M88" s="2"/>
      <c r="N88" s="26"/>
      <c r="O88" s="2"/>
      <c r="P88" s="2"/>
      <c r="Q88" s="2"/>
      <c r="R88" s="2"/>
      <c r="S88" s="2"/>
      <c r="T88" s="26"/>
      <c r="U88" s="2"/>
      <c r="V88" s="2"/>
      <c r="W88" s="2"/>
      <c r="X88" s="2"/>
      <c r="Y88" s="2"/>
    </row>
    <row r="89" spans="8:25" x14ac:dyDescent="0.25">
      <c r="H89" s="26"/>
      <c r="I89" s="2"/>
      <c r="J89" s="2"/>
      <c r="K89" s="2"/>
      <c r="L89" s="2"/>
      <c r="M89" s="2"/>
      <c r="N89" s="26"/>
      <c r="O89" s="2"/>
      <c r="P89" s="2"/>
      <c r="Q89" s="2"/>
      <c r="R89" s="2"/>
      <c r="S89" s="2"/>
      <c r="T89" s="26"/>
      <c r="U89" s="2"/>
      <c r="V89" s="2"/>
      <c r="W89" s="2"/>
      <c r="X89" s="2"/>
      <c r="Y89" s="2"/>
    </row>
    <row r="90" spans="8:25" x14ac:dyDescent="0.25">
      <c r="H90" s="26"/>
      <c r="I90" s="2"/>
      <c r="J90" s="2"/>
      <c r="K90" s="2"/>
      <c r="L90" s="2"/>
      <c r="M90" s="2"/>
      <c r="N90" s="26"/>
      <c r="O90" s="2"/>
      <c r="P90" s="2"/>
      <c r="Q90" s="2"/>
      <c r="R90" s="2"/>
      <c r="S90" s="2"/>
      <c r="T90" s="26"/>
      <c r="U90" s="2"/>
      <c r="V90" s="2"/>
      <c r="W90" s="2"/>
      <c r="X90" s="2"/>
      <c r="Y90" s="2"/>
    </row>
    <row r="91" spans="8:25" x14ac:dyDescent="0.25">
      <c r="H91" s="26"/>
      <c r="I91" s="2"/>
      <c r="J91" s="2"/>
      <c r="K91" s="2"/>
      <c r="L91" s="2"/>
      <c r="M91" s="2"/>
      <c r="N91" s="26"/>
      <c r="O91" s="2"/>
      <c r="P91" s="2"/>
      <c r="Q91" s="2"/>
      <c r="R91" s="2"/>
      <c r="S91" s="2"/>
      <c r="T91" s="26"/>
      <c r="U91" s="2"/>
      <c r="V91" s="2"/>
      <c r="W91" s="2"/>
      <c r="X91" s="2"/>
      <c r="Y91" s="2"/>
    </row>
    <row r="92" spans="8:25" x14ac:dyDescent="0.25">
      <c r="H92" s="26"/>
      <c r="I92" s="2"/>
      <c r="J92" s="2"/>
      <c r="K92" s="2"/>
      <c r="L92" s="2"/>
      <c r="M92" s="2"/>
      <c r="N92" s="26"/>
      <c r="O92" s="2"/>
      <c r="P92" s="2"/>
      <c r="Q92" s="2"/>
      <c r="R92" s="2"/>
      <c r="S92" s="2"/>
      <c r="T92" s="26"/>
      <c r="U92" s="2"/>
      <c r="V92" s="2"/>
      <c r="W92" s="2"/>
      <c r="X92" s="2"/>
      <c r="Y92" s="2"/>
    </row>
    <row r="93" spans="8:25" x14ac:dyDescent="0.25">
      <c r="H93" s="26"/>
      <c r="I93" s="2"/>
      <c r="J93" s="2"/>
      <c r="K93" s="2"/>
      <c r="L93" s="2"/>
      <c r="M93" s="2"/>
      <c r="N93" s="26"/>
      <c r="O93" s="2"/>
      <c r="P93" s="2"/>
      <c r="Q93" s="2"/>
      <c r="R93" s="2"/>
      <c r="S93" s="2"/>
      <c r="T93" s="26"/>
      <c r="U93" s="2"/>
      <c r="V93" s="2"/>
      <c r="W93" s="2"/>
      <c r="X93" s="2"/>
      <c r="Y93" s="2"/>
    </row>
    <row r="94" spans="8:25" x14ac:dyDescent="0.25">
      <c r="H94" s="26"/>
      <c r="I94" s="2"/>
      <c r="J94" s="2"/>
      <c r="K94" s="2"/>
      <c r="L94" s="2"/>
      <c r="M94" s="2"/>
      <c r="N94" s="26"/>
      <c r="O94" s="2"/>
      <c r="P94" s="2"/>
      <c r="Q94" s="2"/>
      <c r="R94" s="2"/>
      <c r="S94" s="2"/>
      <c r="T94" s="26"/>
      <c r="U94" s="2"/>
      <c r="V94" s="2"/>
      <c r="W94" s="2"/>
      <c r="X94" s="2"/>
      <c r="Y94" s="2"/>
    </row>
    <row r="95" spans="8:25" x14ac:dyDescent="0.25">
      <c r="H95" s="26"/>
      <c r="I95" s="2"/>
      <c r="J95" s="2"/>
      <c r="K95" s="2"/>
      <c r="L95" s="2"/>
      <c r="M95" s="2"/>
      <c r="N95" s="26"/>
      <c r="O95" s="2"/>
      <c r="P95" s="2"/>
      <c r="Q95" s="2"/>
      <c r="R95" s="2"/>
      <c r="S95" s="2"/>
      <c r="T95" s="26"/>
      <c r="U95" s="2"/>
      <c r="V95" s="2"/>
      <c r="W95" s="2"/>
      <c r="X95" s="2"/>
      <c r="Y95" s="2"/>
    </row>
    <row r="96" spans="8:25" x14ac:dyDescent="0.25">
      <c r="H96" s="26"/>
      <c r="I96" s="2"/>
      <c r="J96" s="2"/>
      <c r="K96" s="2"/>
      <c r="L96" s="2"/>
      <c r="M96" s="2"/>
      <c r="N96" s="26"/>
      <c r="O96" s="2"/>
      <c r="P96" s="2"/>
      <c r="Q96" s="2"/>
      <c r="R96" s="2"/>
      <c r="S96" s="2"/>
      <c r="T96" s="26"/>
      <c r="U96" s="2"/>
      <c r="V96" s="2"/>
      <c r="W96" s="2"/>
      <c r="X96" s="2"/>
      <c r="Y96" s="2"/>
    </row>
    <row r="97" spans="8:25" x14ac:dyDescent="0.25">
      <c r="H97" s="26"/>
      <c r="I97" s="2"/>
      <c r="J97" s="2"/>
      <c r="K97" s="2"/>
      <c r="L97" s="2"/>
      <c r="M97" s="2"/>
      <c r="N97" s="26"/>
      <c r="O97" s="2"/>
      <c r="P97" s="2"/>
      <c r="Q97" s="2"/>
      <c r="R97" s="2"/>
      <c r="S97" s="2"/>
      <c r="T97" s="26"/>
      <c r="U97" s="2"/>
      <c r="V97" s="2"/>
      <c r="W97" s="2"/>
      <c r="X97" s="2"/>
      <c r="Y97" s="2"/>
    </row>
    <row r="98" spans="8:25" x14ac:dyDescent="0.25">
      <c r="H98" s="26"/>
      <c r="I98" s="2"/>
      <c r="J98" s="2"/>
      <c r="K98" s="2"/>
      <c r="L98" s="2"/>
      <c r="M98" s="2"/>
      <c r="N98" s="26"/>
      <c r="O98" s="2"/>
      <c r="P98" s="2"/>
      <c r="Q98" s="2"/>
      <c r="R98" s="2"/>
      <c r="S98" s="2"/>
      <c r="T98" s="26"/>
      <c r="U98" s="2"/>
      <c r="V98" s="2"/>
      <c r="W98" s="2"/>
      <c r="X98" s="2"/>
      <c r="Y98" s="2"/>
    </row>
    <row r="99" spans="8:25" x14ac:dyDescent="0.25">
      <c r="H99" s="26"/>
      <c r="I99" s="2"/>
      <c r="J99" s="2"/>
      <c r="K99" s="2"/>
      <c r="L99" s="2"/>
      <c r="M99" s="2"/>
      <c r="N99" s="26"/>
      <c r="O99" s="2"/>
      <c r="P99" s="2"/>
      <c r="Q99" s="2"/>
      <c r="R99" s="2"/>
      <c r="S99" s="2"/>
      <c r="T99" s="26"/>
      <c r="U99" s="2"/>
      <c r="V99" s="2"/>
      <c r="W99" s="2"/>
      <c r="X99" s="2"/>
      <c r="Y99" s="2"/>
    </row>
    <row r="100" spans="8:25" x14ac:dyDescent="0.25">
      <c r="H100" s="26"/>
      <c r="I100" s="2"/>
      <c r="J100" s="2"/>
      <c r="K100" s="2"/>
      <c r="L100" s="2"/>
      <c r="M100" s="2"/>
      <c r="N100" s="26"/>
      <c r="O100" s="2"/>
      <c r="P100" s="2"/>
      <c r="Q100" s="2"/>
      <c r="R100" s="2"/>
      <c r="S100" s="2"/>
      <c r="T100" s="26"/>
      <c r="U100" s="2"/>
      <c r="V100" s="2"/>
      <c r="W100" s="2"/>
      <c r="X100" s="2"/>
      <c r="Y100" s="2"/>
    </row>
    <row r="101" spans="8:25" x14ac:dyDescent="0.25">
      <c r="H101" s="26"/>
      <c r="I101" s="2"/>
      <c r="J101" s="2"/>
      <c r="K101" s="2"/>
      <c r="L101" s="2"/>
      <c r="M101" s="2"/>
      <c r="N101" s="26"/>
      <c r="O101" s="2"/>
      <c r="P101" s="2"/>
      <c r="Q101" s="2"/>
      <c r="R101" s="2"/>
      <c r="S101" s="2"/>
      <c r="T101" s="26"/>
      <c r="U101" s="2"/>
      <c r="V101" s="2"/>
      <c r="W101" s="2"/>
      <c r="X101" s="2"/>
      <c r="Y101" s="2"/>
    </row>
    <row r="102" spans="8:25" x14ac:dyDescent="0.25">
      <c r="H102" s="26"/>
      <c r="I102" s="2"/>
      <c r="J102" s="2"/>
      <c r="K102" s="2"/>
      <c r="L102" s="2"/>
      <c r="M102" s="2"/>
      <c r="N102" s="26"/>
      <c r="O102" s="2"/>
      <c r="P102" s="2"/>
      <c r="Q102" s="2"/>
      <c r="R102" s="2"/>
      <c r="S102" s="2"/>
      <c r="T102" s="26"/>
      <c r="U102" s="2"/>
      <c r="V102" s="2"/>
      <c r="W102" s="2"/>
      <c r="X102" s="2"/>
      <c r="Y102" s="2"/>
    </row>
    <row r="103" spans="8:25" x14ac:dyDescent="0.25">
      <c r="H103" s="26"/>
      <c r="I103" s="2"/>
      <c r="J103" s="2"/>
      <c r="K103" s="2"/>
      <c r="L103" s="2"/>
      <c r="M103" s="2"/>
      <c r="N103" s="26"/>
      <c r="O103" s="2"/>
      <c r="P103" s="2"/>
      <c r="Q103" s="2"/>
      <c r="R103" s="2"/>
      <c r="S103" s="2"/>
      <c r="T103" s="26"/>
      <c r="U103" s="2"/>
      <c r="V103" s="2"/>
      <c r="W103" s="2"/>
      <c r="X103" s="2"/>
      <c r="Y103" s="2"/>
    </row>
    <row r="104" spans="8:25" x14ac:dyDescent="0.25">
      <c r="H104" s="26"/>
      <c r="I104" s="2"/>
      <c r="J104" s="2"/>
      <c r="K104" s="2"/>
      <c r="L104" s="2"/>
      <c r="M104" s="2"/>
      <c r="N104" s="26"/>
      <c r="O104" s="2"/>
      <c r="P104" s="2"/>
      <c r="Q104" s="2"/>
      <c r="R104" s="2"/>
      <c r="S104" s="2"/>
      <c r="T104" s="26"/>
      <c r="U104" s="2"/>
      <c r="V104" s="2"/>
      <c r="W104" s="2"/>
      <c r="X104" s="2"/>
      <c r="Y104" s="2"/>
    </row>
    <row r="105" spans="8:25" x14ac:dyDescent="0.25">
      <c r="H105" s="26"/>
      <c r="I105" s="2"/>
      <c r="J105" s="2"/>
      <c r="K105" s="2"/>
      <c r="L105" s="2"/>
      <c r="M105" s="2"/>
      <c r="N105" s="26"/>
      <c r="O105" s="2"/>
      <c r="P105" s="2"/>
      <c r="Q105" s="2"/>
      <c r="R105" s="2"/>
      <c r="S105" s="2"/>
      <c r="T105" s="26"/>
      <c r="U105" s="2"/>
      <c r="V105" s="2"/>
      <c r="W105" s="2"/>
      <c r="X105" s="2"/>
      <c r="Y105" s="2"/>
    </row>
    <row r="106" spans="8:25" x14ac:dyDescent="0.25">
      <c r="H106" s="26"/>
      <c r="I106" s="2"/>
      <c r="J106" s="2"/>
      <c r="K106" s="2"/>
      <c r="L106" s="2"/>
      <c r="M106" s="2"/>
      <c r="N106" s="26"/>
      <c r="O106" s="2"/>
      <c r="P106" s="2"/>
      <c r="Q106" s="2"/>
      <c r="R106" s="2"/>
      <c r="S106" s="2"/>
      <c r="T106" s="26"/>
      <c r="U106" s="2"/>
      <c r="V106" s="2"/>
      <c r="W106" s="2"/>
      <c r="X106" s="2"/>
      <c r="Y106" s="2"/>
    </row>
    <row r="107" spans="8:25" x14ac:dyDescent="0.25">
      <c r="H107" s="26"/>
      <c r="I107" s="2"/>
      <c r="J107" s="2"/>
      <c r="K107" s="2"/>
      <c r="L107" s="2"/>
      <c r="M107" s="2"/>
      <c r="N107" s="26"/>
      <c r="O107" s="2"/>
      <c r="P107" s="2"/>
      <c r="Q107" s="2"/>
      <c r="R107" s="2"/>
      <c r="S107" s="2"/>
      <c r="T107" s="26"/>
      <c r="U107" s="2"/>
      <c r="V107" s="2"/>
      <c r="W107" s="2"/>
      <c r="X107" s="2"/>
      <c r="Y107" s="2"/>
    </row>
    <row r="108" spans="8:25" x14ac:dyDescent="0.25">
      <c r="H108" s="26"/>
      <c r="I108" s="2"/>
      <c r="J108" s="2"/>
      <c r="K108" s="2"/>
      <c r="L108" s="2"/>
      <c r="M108" s="2"/>
      <c r="N108" s="26"/>
      <c r="O108" s="2"/>
      <c r="P108" s="2"/>
      <c r="Q108" s="2"/>
      <c r="R108" s="2"/>
      <c r="S108" s="2"/>
      <c r="T108" s="26"/>
      <c r="U108" s="2"/>
      <c r="V108" s="2"/>
      <c r="W108" s="2"/>
      <c r="X108" s="2"/>
      <c r="Y108" s="2"/>
    </row>
  </sheetData>
  <mergeCells count="4">
    <mergeCell ref="H1:L1"/>
    <mergeCell ref="M1:Q1"/>
    <mergeCell ref="R1:V1"/>
    <mergeCell ref="C1:G1"/>
  </mergeCells>
  <pageMargins left="0.2" right="0.2" top="0.25" bottom="0.2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"/>
  <sheetViews>
    <sheetView topLeftCell="A4" workbookViewId="0">
      <selection activeCell="L33" sqref="L33"/>
    </sheetView>
  </sheetViews>
  <sheetFormatPr defaultRowHeight="15" x14ac:dyDescent="0.25"/>
  <cols>
    <col min="1" max="1" width="30.28515625" customWidth="1"/>
    <col min="2" max="2" width="4.85546875" customWidth="1"/>
    <col min="3" max="3" width="3.85546875" style="2" hidden="1" customWidth="1"/>
    <col min="4" max="5" width="4.85546875" style="2" customWidth="1"/>
    <col min="6" max="6" width="6.5703125" style="2" bestFit="1" customWidth="1"/>
    <col min="7" max="7" width="3.5703125" customWidth="1"/>
    <col min="8" max="8" width="3" hidden="1" customWidth="1"/>
    <col min="9" max="9" width="3.85546875" customWidth="1"/>
    <col min="10" max="10" width="3.7109375" customWidth="1"/>
    <col min="11" max="11" width="6.5703125" customWidth="1"/>
    <col min="12" max="12" width="3.5703125" customWidth="1"/>
    <col min="13" max="13" width="3" hidden="1" customWidth="1"/>
    <col min="14" max="14" width="3.85546875" customWidth="1"/>
    <col min="15" max="15" width="3.7109375" customWidth="1"/>
    <col min="16" max="16" width="6.5703125" customWidth="1"/>
    <col min="17" max="17" width="3.5703125" bestFit="1" customWidth="1"/>
    <col min="18" max="18" width="3" bestFit="1" customWidth="1"/>
    <col min="19" max="19" width="5" customWidth="1"/>
    <col min="20" max="20" width="3.7109375" bestFit="1" customWidth="1"/>
    <col min="21" max="21" width="7.85546875" customWidth="1"/>
  </cols>
  <sheetData>
    <row r="1" spans="1:21" s="20" customFormat="1" ht="23.25" x14ac:dyDescent="0.35">
      <c r="A1" s="46" t="s">
        <v>147</v>
      </c>
      <c r="B1" s="184" t="s">
        <v>141</v>
      </c>
      <c r="C1" s="184"/>
      <c r="D1" s="184"/>
      <c r="E1" s="184"/>
      <c r="F1" s="184"/>
      <c r="G1" s="184" t="s">
        <v>143</v>
      </c>
      <c r="H1" s="184"/>
      <c r="I1" s="184"/>
      <c r="J1" s="184"/>
      <c r="K1" s="184"/>
      <c r="L1" s="184" t="s">
        <v>144</v>
      </c>
      <c r="M1" s="184"/>
      <c r="N1" s="184"/>
      <c r="O1" s="184"/>
      <c r="P1" s="184"/>
      <c r="Q1" s="185" t="s">
        <v>146</v>
      </c>
      <c r="R1" s="186"/>
      <c r="S1" s="186"/>
      <c r="T1" s="186"/>
      <c r="U1" s="187"/>
    </row>
    <row r="2" spans="1:21" s="26" customFormat="1" ht="15" customHeight="1" x14ac:dyDescent="0.35">
      <c r="A2" s="46"/>
      <c r="B2" s="45" t="s">
        <v>345</v>
      </c>
      <c r="C2" s="39" t="s">
        <v>4</v>
      </c>
      <c r="D2" s="39" t="s">
        <v>5</v>
      </c>
      <c r="E2" s="40" t="s">
        <v>6</v>
      </c>
      <c r="F2" s="41" t="s">
        <v>69</v>
      </c>
      <c r="G2" s="42" t="s">
        <v>345</v>
      </c>
      <c r="H2" s="43" t="s">
        <v>4</v>
      </c>
      <c r="I2" s="43" t="s">
        <v>142</v>
      </c>
      <c r="J2" s="43" t="s">
        <v>6</v>
      </c>
      <c r="K2" s="44" t="s">
        <v>69</v>
      </c>
      <c r="L2" s="42" t="s">
        <v>345</v>
      </c>
      <c r="M2" s="43" t="s">
        <v>4</v>
      </c>
      <c r="N2" s="43" t="s">
        <v>142</v>
      </c>
      <c r="O2" s="43" t="s">
        <v>6</v>
      </c>
      <c r="P2" s="44" t="s">
        <v>69</v>
      </c>
      <c r="Q2" s="42" t="s">
        <v>345</v>
      </c>
      <c r="R2" s="43" t="s">
        <v>4</v>
      </c>
      <c r="S2" s="43" t="s">
        <v>142</v>
      </c>
      <c r="T2" s="43" t="s">
        <v>6</v>
      </c>
      <c r="U2" s="44" t="s">
        <v>69</v>
      </c>
    </row>
    <row r="3" spans="1:21" ht="15.75" x14ac:dyDescent="0.25">
      <c r="A3" s="112" t="s">
        <v>17</v>
      </c>
      <c r="B3" s="47"/>
      <c r="C3" s="5"/>
      <c r="D3" s="5"/>
      <c r="E3" s="15"/>
      <c r="F3" s="37">
        <f t="shared" ref="F3:F33" si="0">B3+C3+D3+E3</f>
        <v>0</v>
      </c>
      <c r="G3" s="48"/>
      <c r="H3" s="38"/>
      <c r="I3" s="38"/>
      <c r="J3" s="38"/>
      <c r="K3" s="49">
        <f>G3+H3+I3+J3</f>
        <v>0</v>
      </c>
      <c r="L3" s="48"/>
      <c r="M3" s="38"/>
      <c r="N3" s="38"/>
      <c r="O3" s="38"/>
      <c r="P3" s="49">
        <f>L3+M3+N3+O3</f>
        <v>0</v>
      </c>
      <c r="Q3" s="58">
        <f>B3+G3-L3</f>
        <v>0</v>
      </c>
      <c r="R3" s="4">
        <f>C3+H3-M3</f>
        <v>0</v>
      </c>
      <c r="S3" s="4">
        <f>D3+I3-N3</f>
        <v>0</v>
      </c>
      <c r="T3" s="4">
        <f>E3+J3-O3</f>
        <v>0</v>
      </c>
      <c r="U3" s="50">
        <f>F3+K3-P3</f>
        <v>0</v>
      </c>
    </row>
    <row r="4" spans="1:21" x14ac:dyDescent="0.25">
      <c r="A4" s="7" t="s">
        <v>706</v>
      </c>
      <c r="B4" s="47"/>
      <c r="C4" s="5"/>
      <c r="D4" s="5">
        <v>1</v>
      </c>
      <c r="E4" s="15"/>
      <c r="F4" s="37">
        <f t="shared" si="0"/>
        <v>1</v>
      </c>
      <c r="G4" s="48"/>
      <c r="H4" s="38"/>
      <c r="I4" s="38"/>
      <c r="J4" s="38"/>
      <c r="K4" s="49">
        <f t="shared" ref="K4:K33" si="1">G4+H4+I4+J4</f>
        <v>0</v>
      </c>
      <c r="L4" s="48"/>
      <c r="M4" s="38"/>
      <c r="N4" s="38"/>
      <c r="O4" s="38"/>
      <c r="P4" s="49">
        <f t="shared" ref="P4:P33" si="2">L4+M4+N4+O4</f>
        <v>0</v>
      </c>
      <c r="Q4" s="58">
        <f t="shared" ref="Q4:Q33" si="3">B4+G4-L4</f>
        <v>0</v>
      </c>
      <c r="R4" s="4">
        <f t="shared" ref="R4:R25" si="4">C4+H4-M4</f>
        <v>0</v>
      </c>
      <c r="S4" s="4">
        <f t="shared" ref="S4:S25" si="5">D4+I4-N4</f>
        <v>1</v>
      </c>
      <c r="T4" s="4">
        <f t="shared" ref="T4:T25" si="6">E4+J4-O4</f>
        <v>0</v>
      </c>
      <c r="U4" s="50">
        <f t="shared" ref="U4:U26" si="7">F4+K4-P4</f>
        <v>1</v>
      </c>
    </row>
    <row r="5" spans="1:21" x14ac:dyDescent="0.25">
      <c r="A5" s="7" t="s">
        <v>707</v>
      </c>
      <c r="B5" s="47" t="s">
        <v>22</v>
      </c>
      <c r="C5" s="5"/>
      <c r="D5" s="5">
        <v>1</v>
      </c>
      <c r="E5" s="15"/>
      <c r="F5" s="37">
        <f t="shared" si="0"/>
        <v>11</v>
      </c>
      <c r="G5" s="48"/>
      <c r="H5" s="38"/>
      <c r="I5" s="38"/>
      <c r="J5" s="38"/>
      <c r="K5" s="49">
        <f t="shared" si="1"/>
        <v>0</v>
      </c>
      <c r="L5" s="48">
        <f>1+1+1+1+1+1+1+3</f>
        <v>10</v>
      </c>
      <c r="M5" s="38"/>
      <c r="N5" s="38"/>
      <c r="O5" s="38"/>
      <c r="P5" s="49">
        <f t="shared" si="2"/>
        <v>10</v>
      </c>
      <c r="Q5" s="58">
        <f t="shared" si="3"/>
        <v>0</v>
      </c>
      <c r="R5" s="4">
        <f t="shared" si="4"/>
        <v>0</v>
      </c>
      <c r="S5" s="4">
        <f t="shared" si="5"/>
        <v>1</v>
      </c>
      <c r="T5" s="4">
        <f t="shared" si="6"/>
        <v>0</v>
      </c>
      <c r="U5" s="50">
        <f t="shared" si="7"/>
        <v>1</v>
      </c>
    </row>
    <row r="6" spans="1:21" x14ac:dyDescent="0.25">
      <c r="A6" s="7" t="s">
        <v>708</v>
      </c>
      <c r="B6" s="47" t="s">
        <v>19</v>
      </c>
      <c r="C6" s="5"/>
      <c r="D6" s="5">
        <v>1</v>
      </c>
      <c r="E6" s="15"/>
      <c r="F6" s="37">
        <f t="shared" si="0"/>
        <v>7</v>
      </c>
      <c r="G6" s="48"/>
      <c r="H6" s="38"/>
      <c r="I6" s="38"/>
      <c r="J6" s="38"/>
      <c r="K6" s="49">
        <f t="shared" si="1"/>
        <v>0</v>
      </c>
      <c r="L6" s="48">
        <f>1+1+1+1+2</f>
        <v>6</v>
      </c>
      <c r="M6" s="38"/>
      <c r="N6" s="38"/>
      <c r="O6" s="38"/>
      <c r="P6" s="49">
        <f t="shared" si="2"/>
        <v>6</v>
      </c>
      <c r="Q6" s="58">
        <f t="shared" si="3"/>
        <v>0</v>
      </c>
      <c r="R6" s="4">
        <f t="shared" si="4"/>
        <v>0</v>
      </c>
      <c r="S6" s="4">
        <f t="shared" si="5"/>
        <v>1</v>
      </c>
      <c r="T6" s="4">
        <f t="shared" si="6"/>
        <v>0</v>
      </c>
      <c r="U6" s="50">
        <f t="shared" si="7"/>
        <v>1</v>
      </c>
    </row>
    <row r="7" spans="1:21" x14ac:dyDescent="0.25">
      <c r="A7" s="7" t="s">
        <v>709</v>
      </c>
      <c r="B7" s="47" t="s">
        <v>0</v>
      </c>
      <c r="C7" s="5"/>
      <c r="D7" s="5">
        <v>1</v>
      </c>
      <c r="E7" s="15"/>
      <c r="F7" s="37">
        <f t="shared" si="0"/>
        <v>4</v>
      </c>
      <c r="G7" s="48"/>
      <c r="H7" s="38"/>
      <c r="I7" s="38"/>
      <c r="J7" s="38"/>
      <c r="K7" s="49">
        <f t="shared" si="1"/>
        <v>0</v>
      </c>
      <c r="L7" s="48">
        <f>2+1</f>
        <v>3</v>
      </c>
      <c r="M7" s="38"/>
      <c r="N7" s="38">
        <f>1</f>
        <v>1</v>
      </c>
      <c r="O7" s="38"/>
      <c r="P7" s="49">
        <f t="shared" si="2"/>
        <v>4</v>
      </c>
      <c r="Q7" s="58">
        <f t="shared" si="3"/>
        <v>0</v>
      </c>
      <c r="R7" s="4">
        <f t="shared" si="4"/>
        <v>0</v>
      </c>
      <c r="S7" s="4">
        <f t="shared" si="5"/>
        <v>0</v>
      </c>
      <c r="T7" s="4">
        <f t="shared" si="6"/>
        <v>0</v>
      </c>
      <c r="U7" s="50">
        <f t="shared" si="7"/>
        <v>0</v>
      </c>
    </row>
    <row r="8" spans="1:21" x14ac:dyDescent="0.25">
      <c r="A8" s="7" t="s">
        <v>710</v>
      </c>
      <c r="B8" s="47"/>
      <c r="C8" s="5"/>
      <c r="D8" s="5">
        <v>1</v>
      </c>
      <c r="E8" s="15"/>
      <c r="F8" s="37">
        <f t="shared" si="0"/>
        <v>1</v>
      </c>
      <c r="G8" s="48"/>
      <c r="H8" s="38"/>
      <c r="I8" s="38"/>
      <c r="J8" s="38"/>
      <c r="K8" s="49">
        <f t="shared" si="1"/>
        <v>0</v>
      </c>
      <c r="L8" s="48"/>
      <c r="M8" s="38"/>
      <c r="N8" s="38"/>
      <c r="O8" s="38"/>
      <c r="P8" s="49">
        <f t="shared" si="2"/>
        <v>0</v>
      </c>
      <c r="Q8" s="58">
        <f t="shared" si="3"/>
        <v>0</v>
      </c>
      <c r="R8" s="4">
        <f t="shared" si="4"/>
        <v>0</v>
      </c>
      <c r="S8" s="4">
        <f t="shared" si="5"/>
        <v>1</v>
      </c>
      <c r="T8" s="4">
        <f t="shared" si="6"/>
        <v>0</v>
      </c>
      <c r="U8" s="50">
        <f t="shared" si="7"/>
        <v>1</v>
      </c>
    </row>
    <row r="9" spans="1:21" x14ac:dyDescent="0.25">
      <c r="A9" s="7" t="s">
        <v>711</v>
      </c>
      <c r="B9" s="47" t="s">
        <v>10</v>
      </c>
      <c r="C9" s="5"/>
      <c r="D9" s="5">
        <v>1</v>
      </c>
      <c r="E9" s="15"/>
      <c r="F9" s="37">
        <f t="shared" si="0"/>
        <v>5</v>
      </c>
      <c r="G9" s="48"/>
      <c r="H9" s="38"/>
      <c r="I9" s="38"/>
      <c r="J9" s="38"/>
      <c r="K9" s="49">
        <f t="shared" si="1"/>
        <v>0</v>
      </c>
      <c r="L9" s="48"/>
      <c r="M9" s="38"/>
      <c r="N9" s="38"/>
      <c r="O9" s="38"/>
      <c r="P9" s="49">
        <f t="shared" si="2"/>
        <v>0</v>
      </c>
      <c r="Q9" s="58">
        <f t="shared" si="3"/>
        <v>4</v>
      </c>
      <c r="R9" s="4">
        <f t="shared" si="4"/>
        <v>0</v>
      </c>
      <c r="S9" s="4">
        <f t="shared" si="5"/>
        <v>1</v>
      </c>
      <c r="T9" s="4">
        <f t="shared" si="6"/>
        <v>0</v>
      </c>
      <c r="U9" s="50">
        <f t="shared" si="7"/>
        <v>5</v>
      </c>
    </row>
    <row r="10" spans="1:21" x14ac:dyDescent="0.25">
      <c r="A10" s="7" t="s">
        <v>712</v>
      </c>
      <c r="B10" s="47"/>
      <c r="C10" s="5"/>
      <c r="D10" s="5">
        <v>1</v>
      </c>
      <c r="E10" s="15"/>
      <c r="F10" s="37">
        <f t="shared" si="0"/>
        <v>1</v>
      </c>
      <c r="G10" s="48"/>
      <c r="H10" s="38"/>
      <c r="I10" s="38"/>
      <c r="J10" s="38"/>
      <c r="K10" s="49">
        <f t="shared" si="1"/>
        <v>0</v>
      </c>
      <c r="L10" s="48"/>
      <c r="M10" s="38"/>
      <c r="N10" s="38"/>
      <c r="O10" s="38"/>
      <c r="P10" s="49">
        <f t="shared" si="2"/>
        <v>0</v>
      </c>
      <c r="Q10" s="58">
        <f t="shared" si="3"/>
        <v>0</v>
      </c>
      <c r="R10" s="4">
        <f t="shared" si="4"/>
        <v>0</v>
      </c>
      <c r="S10" s="4">
        <f t="shared" si="5"/>
        <v>1</v>
      </c>
      <c r="T10" s="4">
        <f t="shared" si="6"/>
        <v>0</v>
      </c>
      <c r="U10" s="50">
        <f t="shared" si="7"/>
        <v>1</v>
      </c>
    </row>
    <row r="11" spans="1:21" x14ac:dyDescent="0.25">
      <c r="A11" s="7" t="s">
        <v>713</v>
      </c>
      <c r="B11" s="47" t="s">
        <v>8</v>
      </c>
      <c r="C11" s="5"/>
      <c r="D11" s="5">
        <v>1</v>
      </c>
      <c r="E11" s="15"/>
      <c r="F11" s="37">
        <f t="shared" si="0"/>
        <v>2</v>
      </c>
      <c r="G11" s="48"/>
      <c r="H11" s="38"/>
      <c r="I11" s="38"/>
      <c r="J11" s="38"/>
      <c r="K11" s="49">
        <f t="shared" si="1"/>
        <v>0</v>
      </c>
      <c r="L11" s="48">
        <f>1</f>
        <v>1</v>
      </c>
      <c r="M11" s="38"/>
      <c r="N11" s="38"/>
      <c r="O11" s="38"/>
      <c r="P11" s="49">
        <f t="shared" si="2"/>
        <v>1</v>
      </c>
      <c r="Q11" s="58">
        <f t="shared" si="3"/>
        <v>0</v>
      </c>
      <c r="R11" s="4">
        <f t="shared" si="4"/>
        <v>0</v>
      </c>
      <c r="S11" s="4">
        <f t="shared" si="5"/>
        <v>1</v>
      </c>
      <c r="T11" s="4">
        <f t="shared" si="6"/>
        <v>0</v>
      </c>
      <c r="U11" s="50">
        <f t="shared" si="7"/>
        <v>1</v>
      </c>
    </row>
    <row r="12" spans="1:21" x14ac:dyDescent="0.25">
      <c r="A12" s="7" t="s">
        <v>714</v>
      </c>
      <c r="B12" s="47"/>
      <c r="C12" s="5"/>
      <c r="D12" s="5">
        <v>1</v>
      </c>
      <c r="E12" s="15"/>
      <c r="F12" s="37">
        <f t="shared" si="0"/>
        <v>1</v>
      </c>
      <c r="G12" s="48"/>
      <c r="H12" s="38"/>
      <c r="I12" s="38"/>
      <c r="J12" s="38"/>
      <c r="K12" s="49">
        <f t="shared" si="1"/>
        <v>0</v>
      </c>
      <c r="L12" s="48"/>
      <c r="M12" s="38"/>
      <c r="N12" s="38"/>
      <c r="O12" s="38"/>
      <c r="P12" s="49">
        <f t="shared" si="2"/>
        <v>0</v>
      </c>
      <c r="Q12" s="58">
        <f t="shared" si="3"/>
        <v>0</v>
      </c>
      <c r="R12" s="4">
        <f t="shared" si="4"/>
        <v>0</v>
      </c>
      <c r="S12" s="4">
        <f t="shared" si="5"/>
        <v>1</v>
      </c>
      <c r="T12" s="4">
        <f t="shared" si="6"/>
        <v>0</v>
      </c>
      <c r="U12" s="50">
        <f t="shared" si="7"/>
        <v>1</v>
      </c>
    </row>
    <row r="13" spans="1:21" x14ac:dyDescent="0.25">
      <c r="A13" s="7" t="s">
        <v>715</v>
      </c>
      <c r="B13" s="47" t="s">
        <v>8</v>
      </c>
      <c r="C13" s="5"/>
      <c r="D13" s="5">
        <v>1</v>
      </c>
      <c r="E13" s="15"/>
      <c r="F13" s="37">
        <f t="shared" si="0"/>
        <v>2</v>
      </c>
      <c r="G13" s="48"/>
      <c r="H13" s="38"/>
      <c r="I13" s="38"/>
      <c r="J13" s="38"/>
      <c r="K13" s="49">
        <f t="shared" si="1"/>
        <v>0</v>
      </c>
      <c r="L13" s="48">
        <f>1</f>
        <v>1</v>
      </c>
      <c r="M13" s="38"/>
      <c r="N13" s="38">
        <f>1</f>
        <v>1</v>
      </c>
      <c r="O13" s="38"/>
      <c r="P13" s="49">
        <f t="shared" si="2"/>
        <v>2</v>
      </c>
      <c r="Q13" s="58">
        <f t="shared" si="3"/>
        <v>0</v>
      </c>
      <c r="R13" s="4">
        <f t="shared" si="4"/>
        <v>0</v>
      </c>
      <c r="S13" s="4">
        <f t="shared" si="5"/>
        <v>0</v>
      </c>
      <c r="T13" s="4">
        <f t="shared" si="6"/>
        <v>0</v>
      </c>
      <c r="U13" s="50">
        <f t="shared" si="7"/>
        <v>0</v>
      </c>
    </row>
    <row r="14" spans="1:21" x14ac:dyDescent="0.25">
      <c r="A14" s="7" t="s">
        <v>716</v>
      </c>
      <c r="B14" s="47" t="s">
        <v>10</v>
      </c>
      <c r="C14" s="5"/>
      <c r="D14" s="5">
        <v>1</v>
      </c>
      <c r="E14" s="15"/>
      <c r="F14" s="37">
        <f t="shared" si="0"/>
        <v>5</v>
      </c>
      <c r="G14" s="48"/>
      <c r="H14" s="38"/>
      <c r="I14" s="38"/>
      <c r="J14" s="38"/>
      <c r="K14" s="49">
        <f t="shared" si="1"/>
        <v>0</v>
      </c>
      <c r="L14" s="48">
        <f>1+1+1+1</f>
        <v>4</v>
      </c>
      <c r="M14" s="38"/>
      <c r="N14" s="38"/>
      <c r="O14" s="38"/>
      <c r="P14" s="49">
        <f t="shared" si="2"/>
        <v>4</v>
      </c>
      <c r="Q14" s="58">
        <f t="shared" si="3"/>
        <v>0</v>
      </c>
      <c r="R14" s="4">
        <f t="shared" si="4"/>
        <v>0</v>
      </c>
      <c r="S14" s="4">
        <f t="shared" si="5"/>
        <v>1</v>
      </c>
      <c r="T14" s="4">
        <f t="shared" si="6"/>
        <v>0</v>
      </c>
      <c r="U14" s="50">
        <f t="shared" si="7"/>
        <v>1</v>
      </c>
    </row>
    <row r="15" spans="1:21" x14ac:dyDescent="0.25">
      <c r="A15" s="7" t="s">
        <v>717</v>
      </c>
      <c r="B15" s="47" t="s">
        <v>7</v>
      </c>
      <c r="C15" s="5"/>
      <c r="D15" s="5">
        <v>1</v>
      </c>
      <c r="E15" s="15"/>
      <c r="F15" s="37">
        <f t="shared" si="0"/>
        <v>3</v>
      </c>
      <c r="G15" s="48"/>
      <c r="H15" s="38"/>
      <c r="I15" s="38"/>
      <c r="J15" s="38"/>
      <c r="K15" s="49">
        <f t="shared" si="1"/>
        <v>0</v>
      </c>
      <c r="L15" s="48"/>
      <c r="M15" s="38"/>
      <c r="N15" s="38"/>
      <c r="O15" s="38"/>
      <c r="P15" s="49">
        <f t="shared" si="2"/>
        <v>0</v>
      </c>
      <c r="Q15" s="58">
        <f t="shared" si="3"/>
        <v>2</v>
      </c>
      <c r="R15" s="4">
        <f t="shared" si="4"/>
        <v>0</v>
      </c>
      <c r="S15" s="4">
        <f t="shared" si="5"/>
        <v>1</v>
      </c>
      <c r="T15" s="4">
        <f t="shared" si="6"/>
        <v>0</v>
      </c>
      <c r="U15" s="50">
        <f t="shared" si="7"/>
        <v>3</v>
      </c>
    </row>
    <row r="16" spans="1:21" x14ac:dyDescent="0.25">
      <c r="A16" s="7" t="s">
        <v>718</v>
      </c>
      <c r="B16" s="47"/>
      <c r="C16" s="5"/>
      <c r="D16" s="5">
        <v>1</v>
      </c>
      <c r="E16" s="15"/>
      <c r="F16" s="37">
        <f t="shared" si="0"/>
        <v>1</v>
      </c>
      <c r="G16" s="48"/>
      <c r="H16" s="38"/>
      <c r="I16" s="38"/>
      <c r="J16" s="38"/>
      <c r="K16" s="49">
        <f t="shared" si="1"/>
        <v>0</v>
      </c>
      <c r="L16" s="48"/>
      <c r="M16" s="38"/>
      <c r="N16" s="38"/>
      <c r="O16" s="38"/>
      <c r="P16" s="49">
        <f t="shared" si="2"/>
        <v>0</v>
      </c>
      <c r="Q16" s="58">
        <f t="shared" si="3"/>
        <v>0</v>
      </c>
      <c r="R16" s="4">
        <f t="shared" si="4"/>
        <v>0</v>
      </c>
      <c r="S16" s="4">
        <f t="shared" si="5"/>
        <v>1</v>
      </c>
      <c r="T16" s="4">
        <f t="shared" si="6"/>
        <v>0</v>
      </c>
      <c r="U16" s="50">
        <f t="shared" si="7"/>
        <v>1</v>
      </c>
    </row>
    <row r="17" spans="1:21" x14ac:dyDescent="0.25">
      <c r="A17" s="7" t="s">
        <v>719</v>
      </c>
      <c r="B17" s="47" t="s">
        <v>0</v>
      </c>
      <c r="C17" s="5"/>
      <c r="D17" s="5">
        <v>1</v>
      </c>
      <c r="E17" s="15"/>
      <c r="F17" s="37">
        <f t="shared" si="0"/>
        <v>4</v>
      </c>
      <c r="G17" s="48"/>
      <c r="H17" s="38"/>
      <c r="I17" s="38"/>
      <c r="J17" s="38"/>
      <c r="K17" s="49">
        <f t="shared" si="1"/>
        <v>0</v>
      </c>
      <c r="L17" s="48"/>
      <c r="M17" s="38"/>
      <c r="N17" s="38"/>
      <c r="O17" s="38"/>
      <c r="P17" s="49">
        <f t="shared" si="2"/>
        <v>0</v>
      </c>
      <c r="Q17" s="58">
        <f t="shared" si="3"/>
        <v>3</v>
      </c>
      <c r="R17" s="4">
        <f t="shared" si="4"/>
        <v>0</v>
      </c>
      <c r="S17" s="4">
        <f t="shared" si="5"/>
        <v>1</v>
      </c>
      <c r="T17" s="4">
        <f t="shared" si="6"/>
        <v>0</v>
      </c>
      <c r="U17" s="50">
        <f t="shared" si="7"/>
        <v>4</v>
      </c>
    </row>
    <row r="18" spans="1:21" s="26" customFormat="1" x14ac:dyDescent="0.25">
      <c r="A18" s="7" t="s">
        <v>877</v>
      </c>
      <c r="B18" s="47" t="s">
        <v>19</v>
      </c>
      <c r="C18" s="5"/>
      <c r="D18" s="5">
        <v>1</v>
      </c>
      <c r="E18" s="15"/>
      <c r="F18" s="37">
        <f t="shared" si="0"/>
        <v>7</v>
      </c>
      <c r="G18" s="48">
        <f>5</f>
        <v>5</v>
      </c>
      <c r="H18" s="38"/>
      <c r="I18" s="38"/>
      <c r="J18" s="38"/>
      <c r="K18" s="49">
        <f t="shared" si="1"/>
        <v>5</v>
      </c>
      <c r="L18" s="48">
        <f>6+1+1+1+1+2</f>
        <v>12</v>
      </c>
      <c r="M18" s="38"/>
      <c r="N18" s="38"/>
      <c r="O18" s="38"/>
      <c r="P18" s="49">
        <f t="shared" si="2"/>
        <v>12</v>
      </c>
      <c r="Q18" s="58">
        <f t="shared" si="3"/>
        <v>-1</v>
      </c>
      <c r="R18" s="4">
        <f t="shared" ref="R18" si="8">C18+H18-M18</f>
        <v>0</v>
      </c>
      <c r="S18" s="4">
        <f t="shared" ref="S18" si="9">D18+I18-N18</f>
        <v>1</v>
      </c>
      <c r="T18" s="4">
        <f t="shared" ref="T18" si="10">E18+J18-O18</f>
        <v>0</v>
      </c>
      <c r="U18" s="50">
        <f t="shared" ref="U18" si="11">F18+K18-P18</f>
        <v>0</v>
      </c>
    </row>
    <row r="19" spans="1:21" s="26" customFormat="1" x14ac:dyDescent="0.25">
      <c r="A19" s="7" t="s">
        <v>878</v>
      </c>
      <c r="B19" s="47" t="s">
        <v>19</v>
      </c>
      <c r="C19" s="5"/>
      <c r="D19" s="5"/>
      <c r="E19" s="15"/>
      <c r="F19" s="37">
        <f t="shared" si="0"/>
        <v>6</v>
      </c>
      <c r="G19" s="48"/>
      <c r="H19" s="38"/>
      <c r="I19" s="38"/>
      <c r="J19" s="38"/>
      <c r="K19" s="49">
        <f t="shared" si="1"/>
        <v>0</v>
      </c>
      <c r="L19" s="48">
        <f>4+2</f>
        <v>6</v>
      </c>
      <c r="M19" s="38"/>
      <c r="N19" s="38"/>
      <c r="O19" s="38"/>
      <c r="P19" s="49">
        <f t="shared" ref="P19" si="12">L19+M19+N19+O19</f>
        <v>6</v>
      </c>
      <c r="Q19" s="58">
        <f t="shared" ref="Q19" si="13">B19+G19-L19</f>
        <v>0</v>
      </c>
      <c r="R19" s="4">
        <f t="shared" ref="R19" si="14">C19+H19-M19</f>
        <v>0</v>
      </c>
      <c r="S19" s="4">
        <f t="shared" ref="S19" si="15">D19+I19-N19</f>
        <v>0</v>
      </c>
      <c r="T19" s="4">
        <f t="shared" ref="T19" si="16">E19+J19-O19</f>
        <v>0</v>
      </c>
      <c r="U19" s="50">
        <f t="shared" ref="U19" si="17">F19+K19-P19</f>
        <v>0</v>
      </c>
    </row>
    <row r="20" spans="1:21" s="26" customFormat="1" x14ac:dyDescent="0.25">
      <c r="A20" s="7" t="s">
        <v>880</v>
      </c>
      <c r="B20" s="47" t="s">
        <v>18</v>
      </c>
      <c r="C20" s="5"/>
      <c r="D20" s="5">
        <v>1</v>
      </c>
      <c r="E20" s="15"/>
      <c r="F20" s="37">
        <f t="shared" si="0"/>
        <v>6</v>
      </c>
      <c r="G20" s="48"/>
      <c r="H20" s="38"/>
      <c r="I20" s="38"/>
      <c r="J20" s="38"/>
      <c r="K20" s="49">
        <f t="shared" si="1"/>
        <v>0</v>
      </c>
      <c r="L20" s="48">
        <f>1</f>
        <v>1</v>
      </c>
      <c r="M20" s="38"/>
      <c r="N20" s="38"/>
      <c r="O20" s="38"/>
      <c r="P20" s="49">
        <f t="shared" ref="P20:P21" si="18">L20+M20+N20+O20</f>
        <v>1</v>
      </c>
      <c r="Q20" s="58">
        <f t="shared" ref="Q20:Q21" si="19">B20+G20-L20</f>
        <v>4</v>
      </c>
      <c r="R20" s="4">
        <f t="shared" ref="R20:R21" si="20">C20+H20-M20</f>
        <v>0</v>
      </c>
      <c r="S20" s="4">
        <f t="shared" ref="S20:S21" si="21">D20+I20-N20</f>
        <v>1</v>
      </c>
      <c r="T20" s="4">
        <f t="shared" ref="T20:T21" si="22">E20+J20-O20</f>
        <v>0</v>
      </c>
      <c r="U20" s="50">
        <f t="shared" ref="U20:U21" si="23">F20+K20-P20</f>
        <v>5</v>
      </c>
    </row>
    <row r="21" spans="1:21" s="26" customFormat="1" x14ac:dyDescent="0.25">
      <c r="A21" s="7" t="s">
        <v>881</v>
      </c>
      <c r="B21" s="47" t="s">
        <v>18</v>
      </c>
      <c r="C21" s="5"/>
      <c r="D21" s="5">
        <v>1</v>
      </c>
      <c r="E21" s="15"/>
      <c r="F21" s="37">
        <f t="shared" si="0"/>
        <v>6</v>
      </c>
      <c r="G21" s="48"/>
      <c r="H21" s="38"/>
      <c r="I21" s="38"/>
      <c r="J21" s="38"/>
      <c r="K21" s="49">
        <f t="shared" si="1"/>
        <v>0</v>
      </c>
      <c r="L21" s="48">
        <f>1+1+1+2</f>
        <v>5</v>
      </c>
      <c r="M21" s="38"/>
      <c r="N21" s="38"/>
      <c r="O21" s="38"/>
      <c r="P21" s="49">
        <f t="shared" si="18"/>
        <v>5</v>
      </c>
      <c r="Q21" s="58">
        <f t="shared" si="19"/>
        <v>0</v>
      </c>
      <c r="R21" s="4">
        <f t="shared" si="20"/>
        <v>0</v>
      </c>
      <c r="S21" s="4">
        <f t="shared" si="21"/>
        <v>1</v>
      </c>
      <c r="T21" s="4">
        <f t="shared" si="22"/>
        <v>0</v>
      </c>
      <c r="U21" s="50">
        <f t="shared" si="23"/>
        <v>1</v>
      </c>
    </row>
    <row r="22" spans="1:21" x14ac:dyDescent="0.25">
      <c r="A22" s="7" t="s">
        <v>720</v>
      </c>
      <c r="B22" s="47" t="s">
        <v>8</v>
      </c>
      <c r="C22" s="5"/>
      <c r="D22" s="5">
        <v>1</v>
      </c>
      <c r="E22" s="15"/>
      <c r="F22" s="37">
        <f t="shared" si="0"/>
        <v>2</v>
      </c>
      <c r="G22" s="48"/>
      <c r="H22" s="38"/>
      <c r="I22" s="38"/>
      <c r="J22" s="38"/>
      <c r="K22" s="49">
        <f t="shared" si="1"/>
        <v>0</v>
      </c>
      <c r="L22" s="48"/>
      <c r="M22" s="38"/>
      <c r="N22" s="38"/>
      <c r="O22" s="38"/>
      <c r="P22" s="49">
        <f t="shared" si="2"/>
        <v>0</v>
      </c>
      <c r="Q22" s="58">
        <f t="shared" si="3"/>
        <v>1</v>
      </c>
      <c r="R22" s="4">
        <f t="shared" si="4"/>
        <v>0</v>
      </c>
      <c r="S22" s="4">
        <f t="shared" si="5"/>
        <v>1</v>
      </c>
      <c r="T22" s="4">
        <f t="shared" si="6"/>
        <v>0</v>
      </c>
      <c r="U22" s="50">
        <f t="shared" si="7"/>
        <v>2</v>
      </c>
    </row>
    <row r="23" spans="1:21" x14ac:dyDescent="0.25">
      <c r="A23" s="7" t="s">
        <v>721</v>
      </c>
      <c r="B23" s="47" t="s">
        <v>21</v>
      </c>
      <c r="C23" s="5"/>
      <c r="D23" s="5">
        <v>1</v>
      </c>
      <c r="E23" s="15"/>
      <c r="F23" s="37">
        <f t="shared" si="0"/>
        <v>10</v>
      </c>
      <c r="G23" s="48"/>
      <c r="H23" s="38"/>
      <c r="I23" s="38"/>
      <c r="J23" s="38"/>
      <c r="K23" s="49">
        <f t="shared" si="1"/>
        <v>0</v>
      </c>
      <c r="L23" s="48">
        <f>1+1</f>
        <v>2</v>
      </c>
      <c r="M23" s="38"/>
      <c r="N23" s="38"/>
      <c r="O23" s="38"/>
      <c r="P23" s="49">
        <f t="shared" si="2"/>
        <v>2</v>
      </c>
      <c r="Q23" s="58">
        <f t="shared" si="3"/>
        <v>7</v>
      </c>
      <c r="R23" s="4">
        <f t="shared" si="4"/>
        <v>0</v>
      </c>
      <c r="S23" s="4">
        <f t="shared" si="5"/>
        <v>1</v>
      </c>
      <c r="T23" s="4">
        <f t="shared" si="6"/>
        <v>0</v>
      </c>
      <c r="U23" s="50">
        <f t="shared" si="7"/>
        <v>8</v>
      </c>
    </row>
    <row r="24" spans="1:21" x14ac:dyDescent="0.25">
      <c r="A24" s="7" t="s">
        <v>722</v>
      </c>
      <c r="B24" s="47" t="s">
        <v>21</v>
      </c>
      <c r="C24" s="5"/>
      <c r="D24" s="5">
        <v>1</v>
      </c>
      <c r="E24" s="15"/>
      <c r="F24" s="37">
        <f t="shared" si="0"/>
        <v>10</v>
      </c>
      <c r="G24" s="48"/>
      <c r="H24" s="38"/>
      <c r="I24" s="38"/>
      <c r="J24" s="38"/>
      <c r="K24" s="49">
        <f t="shared" si="1"/>
        <v>0</v>
      </c>
      <c r="L24" s="48">
        <f>1+1</f>
        <v>2</v>
      </c>
      <c r="M24" s="38"/>
      <c r="N24" s="38"/>
      <c r="O24" s="38"/>
      <c r="P24" s="49">
        <f t="shared" si="2"/>
        <v>2</v>
      </c>
      <c r="Q24" s="58">
        <f t="shared" si="3"/>
        <v>7</v>
      </c>
      <c r="R24" s="4">
        <f t="shared" si="4"/>
        <v>0</v>
      </c>
      <c r="S24" s="4">
        <f t="shared" si="5"/>
        <v>1</v>
      </c>
      <c r="T24" s="4">
        <f t="shared" si="6"/>
        <v>0</v>
      </c>
      <c r="U24" s="50">
        <f t="shared" si="7"/>
        <v>8</v>
      </c>
    </row>
    <row r="25" spans="1:21" x14ac:dyDescent="0.25">
      <c r="A25" s="7" t="s">
        <v>723</v>
      </c>
      <c r="B25" s="47" t="s">
        <v>19</v>
      </c>
      <c r="C25" s="5"/>
      <c r="D25" s="5">
        <v>1</v>
      </c>
      <c r="E25" s="15"/>
      <c r="F25" s="37">
        <f t="shared" si="0"/>
        <v>7</v>
      </c>
      <c r="G25" s="48"/>
      <c r="H25" s="38"/>
      <c r="I25" s="38"/>
      <c r="J25" s="38"/>
      <c r="K25" s="49">
        <f t="shared" si="1"/>
        <v>0</v>
      </c>
      <c r="L25" s="48">
        <f>1+1</f>
        <v>2</v>
      </c>
      <c r="M25" s="38"/>
      <c r="N25" s="38"/>
      <c r="O25" s="38"/>
      <c r="P25" s="49">
        <f t="shared" si="2"/>
        <v>2</v>
      </c>
      <c r="Q25" s="58">
        <f t="shared" si="3"/>
        <v>4</v>
      </c>
      <c r="R25" s="4">
        <f t="shared" si="4"/>
        <v>0</v>
      </c>
      <c r="S25" s="4">
        <f t="shared" si="5"/>
        <v>1</v>
      </c>
      <c r="T25" s="4">
        <f t="shared" si="6"/>
        <v>0</v>
      </c>
      <c r="U25" s="50">
        <f t="shared" si="7"/>
        <v>5</v>
      </c>
    </row>
    <row r="26" spans="1:21" x14ac:dyDescent="0.25">
      <c r="A26" s="7" t="s">
        <v>724</v>
      </c>
      <c r="B26" s="47"/>
      <c r="C26" s="5"/>
      <c r="D26" s="5">
        <v>1</v>
      </c>
      <c r="E26" s="15"/>
      <c r="F26" s="37">
        <f t="shared" si="0"/>
        <v>1</v>
      </c>
      <c r="G26" s="48"/>
      <c r="H26" s="38"/>
      <c r="I26" s="38"/>
      <c r="J26" s="38"/>
      <c r="K26" s="49">
        <f t="shared" si="1"/>
        <v>0</v>
      </c>
      <c r="L26" s="48"/>
      <c r="M26" s="38"/>
      <c r="N26" s="38"/>
      <c r="O26" s="38"/>
      <c r="P26" s="49">
        <f t="shared" si="2"/>
        <v>0</v>
      </c>
      <c r="Q26" s="58">
        <f t="shared" si="3"/>
        <v>0</v>
      </c>
      <c r="R26" s="4">
        <f t="shared" ref="R26:R33" si="24">C26+H26-M26</f>
        <v>0</v>
      </c>
      <c r="S26" s="4">
        <f t="shared" ref="S26" si="25">D26+I26-N26</f>
        <v>1</v>
      </c>
      <c r="T26" s="4">
        <f t="shared" ref="T26" si="26">E26+J26-O26</f>
        <v>0</v>
      </c>
      <c r="U26" s="50">
        <f t="shared" si="7"/>
        <v>1</v>
      </c>
    </row>
    <row r="27" spans="1:21" s="26" customFormat="1" x14ac:dyDescent="0.25">
      <c r="A27" s="172" t="s">
        <v>895</v>
      </c>
      <c r="B27" s="173" t="s">
        <v>26</v>
      </c>
      <c r="C27" s="70"/>
      <c r="D27" s="70">
        <v>1</v>
      </c>
      <c r="E27" s="174"/>
      <c r="F27" s="37">
        <f t="shared" ref="F27:F32" si="27">B27+C27+D27+E27</f>
        <v>15</v>
      </c>
      <c r="G27" s="48"/>
      <c r="H27" s="38"/>
      <c r="I27" s="38"/>
      <c r="J27" s="38"/>
      <c r="K27" s="49">
        <f t="shared" ref="K27:K32" si="28">G27+H27+I27+J27</f>
        <v>0</v>
      </c>
      <c r="L27" s="48">
        <f>1+1+1+1+1+1</f>
        <v>6</v>
      </c>
      <c r="M27" s="38"/>
      <c r="N27" s="38"/>
      <c r="O27" s="38"/>
      <c r="P27" s="49">
        <f t="shared" ref="P27:P32" si="29">L27+M27+N27+O27</f>
        <v>6</v>
      </c>
      <c r="Q27" s="58">
        <f t="shared" ref="Q27:Q32" si="30">B27+G27-L27</f>
        <v>8</v>
      </c>
      <c r="R27" s="4">
        <f t="shared" ref="R27:R32" si="31">C27+H27-M27</f>
        <v>0</v>
      </c>
      <c r="S27" s="4">
        <f t="shared" ref="S27:S32" si="32">D27+I27-N27</f>
        <v>1</v>
      </c>
      <c r="T27" s="4">
        <f t="shared" ref="T27:T32" si="33">E27+J27-O27</f>
        <v>0</v>
      </c>
      <c r="U27" s="50">
        <f t="shared" ref="U27:U32" si="34">F27+K27-P27</f>
        <v>9</v>
      </c>
    </row>
    <row r="28" spans="1:21" s="26" customFormat="1" x14ac:dyDescent="0.25">
      <c r="A28" s="172" t="s">
        <v>896</v>
      </c>
      <c r="B28" s="173" t="s">
        <v>0</v>
      </c>
      <c r="C28" s="70"/>
      <c r="D28" s="70">
        <v>1</v>
      </c>
      <c r="E28" s="174"/>
      <c r="F28" s="37">
        <f t="shared" si="27"/>
        <v>4</v>
      </c>
      <c r="G28" s="48"/>
      <c r="H28" s="38"/>
      <c r="I28" s="38"/>
      <c r="J28" s="38"/>
      <c r="K28" s="49">
        <f t="shared" si="28"/>
        <v>0</v>
      </c>
      <c r="L28" s="48">
        <f>1+1+1</f>
        <v>3</v>
      </c>
      <c r="M28" s="38"/>
      <c r="N28" s="38"/>
      <c r="O28" s="38"/>
      <c r="P28" s="49">
        <f t="shared" si="29"/>
        <v>3</v>
      </c>
      <c r="Q28" s="58">
        <f t="shared" si="30"/>
        <v>0</v>
      </c>
      <c r="R28" s="4">
        <f t="shared" si="31"/>
        <v>0</v>
      </c>
      <c r="S28" s="4">
        <f t="shared" si="32"/>
        <v>1</v>
      </c>
      <c r="T28" s="4">
        <f t="shared" si="33"/>
        <v>0</v>
      </c>
      <c r="U28" s="50">
        <f t="shared" si="34"/>
        <v>1</v>
      </c>
    </row>
    <row r="29" spans="1:21" s="26" customFormat="1" x14ac:dyDescent="0.25">
      <c r="A29" s="172" t="s">
        <v>897</v>
      </c>
      <c r="B29" s="173" t="s">
        <v>10</v>
      </c>
      <c r="C29" s="70"/>
      <c r="D29" s="70">
        <v>1</v>
      </c>
      <c r="E29" s="174"/>
      <c r="F29" s="37">
        <f t="shared" si="27"/>
        <v>5</v>
      </c>
      <c r="G29" s="48"/>
      <c r="H29" s="38"/>
      <c r="I29" s="38"/>
      <c r="J29" s="38"/>
      <c r="K29" s="49">
        <f t="shared" si="28"/>
        <v>0</v>
      </c>
      <c r="L29" s="48">
        <f>1</f>
        <v>1</v>
      </c>
      <c r="M29" s="38"/>
      <c r="N29" s="38"/>
      <c r="O29" s="38"/>
      <c r="P29" s="49">
        <f t="shared" si="29"/>
        <v>1</v>
      </c>
      <c r="Q29" s="58">
        <f t="shared" si="30"/>
        <v>3</v>
      </c>
      <c r="R29" s="4">
        <f t="shared" si="31"/>
        <v>0</v>
      </c>
      <c r="S29" s="4">
        <f t="shared" si="32"/>
        <v>1</v>
      </c>
      <c r="T29" s="4">
        <f t="shared" si="33"/>
        <v>0</v>
      </c>
      <c r="U29" s="50">
        <f t="shared" si="34"/>
        <v>4</v>
      </c>
    </row>
    <row r="30" spans="1:21" s="26" customFormat="1" x14ac:dyDescent="0.25">
      <c r="A30" s="172" t="s">
        <v>898</v>
      </c>
      <c r="B30" s="173" t="s">
        <v>7</v>
      </c>
      <c r="C30" s="70"/>
      <c r="D30" s="70">
        <v>1</v>
      </c>
      <c r="E30" s="174"/>
      <c r="F30" s="37">
        <f t="shared" si="27"/>
        <v>3</v>
      </c>
      <c r="G30" s="48"/>
      <c r="H30" s="38"/>
      <c r="I30" s="38"/>
      <c r="J30" s="38"/>
      <c r="K30" s="49">
        <f t="shared" si="28"/>
        <v>0</v>
      </c>
      <c r="L30" s="48">
        <f>1+1</f>
        <v>2</v>
      </c>
      <c r="M30" s="38"/>
      <c r="N30" s="38">
        <f>1</f>
        <v>1</v>
      </c>
      <c r="O30" s="38"/>
      <c r="P30" s="49">
        <f t="shared" si="29"/>
        <v>3</v>
      </c>
      <c r="Q30" s="58">
        <f t="shared" si="30"/>
        <v>0</v>
      </c>
      <c r="R30" s="4">
        <f t="shared" si="31"/>
        <v>0</v>
      </c>
      <c r="S30" s="4">
        <f t="shared" si="32"/>
        <v>0</v>
      </c>
      <c r="T30" s="4">
        <f t="shared" si="33"/>
        <v>0</v>
      </c>
      <c r="U30" s="50">
        <f t="shared" si="34"/>
        <v>0</v>
      </c>
    </row>
    <row r="31" spans="1:21" s="26" customFormat="1" x14ac:dyDescent="0.25">
      <c r="A31" s="172" t="s">
        <v>899</v>
      </c>
      <c r="B31" s="173" t="s">
        <v>0</v>
      </c>
      <c r="C31" s="70"/>
      <c r="D31" s="70">
        <v>1</v>
      </c>
      <c r="E31" s="174"/>
      <c r="F31" s="37">
        <f t="shared" si="27"/>
        <v>4</v>
      </c>
      <c r="G31" s="48"/>
      <c r="H31" s="38"/>
      <c r="I31" s="38"/>
      <c r="J31" s="38"/>
      <c r="K31" s="49">
        <f t="shared" si="28"/>
        <v>0</v>
      </c>
      <c r="L31" s="48">
        <f>1</f>
        <v>1</v>
      </c>
      <c r="M31" s="38"/>
      <c r="N31" s="38"/>
      <c r="O31" s="38"/>
      <c r="P31" s="49">
        <f t="shared" si="29"/>
        <v>1</v>
      </c>
      <c r="Q31" s="58">
        <f t="shared" si="30"/>
        <v>2</v>
      </c>
      <c r="R31" s="4">
        <f t="shared" si="31"/>
        <v>0</v>
      </c>
      <c r="S31" s="4">
        <f t="shared" si="32"/>
        <v>1</v>
      </c>
      <c r="T31" s="4">
        <f t="shared" si="33"/>
        <v>0</v>
      </c>
      <c r="U31" s="50">
        <f t="shared" si="34"/>
        <v>3</v>
      </c>
    </row>
    <row r="32" spans="1:21" s="26" customFormat="1" x14ac:dyDescent="0.25">
      <c r="A32" s="172" t="s">
        <v>900</v>
      </c>
      <c r="B32" s="173" t="s">
        <v>9</v>
      </c>
      <c r="C32" s="70"/>
      <c r="D32" s="70">
        <v>1</v>
      </c>
      <c r="E32" s="174"/>
      <c r="F32" s="37">
        <f t="shared" si="27"/>
        <v>8</v>
      </c>
      <c r="G32" s="48"/>
      <c r="H32" s="38"/>
      <c r="I32" s="38"/>
      <c r="J32" s="38"/>
      <c r="K32" s="49">
        <f t="shared" si="28"/>
        <v>0</v>
      </c>
      <c r="L32" s="48">
        <f>1+1+1+1+1+1</f>
        <v>6</v>
      </c>
      <c r="M32" s="38"/>
      <c r="N32" s="38"/>
      <c r="O32" s="38"/>
      <c r="P32" s="49">
        <f t="shared" si="29"/>
        <v>6</v>
      </c>
      <c r="Q32" s="58">
        <f t="shared" si="30"/>
        <v>1</v>
      </c>
      <c r="R32" s="4">
        <f t="shared" si="31"/>
        <v>0</v>
      </c>
      <c r="S32" s="4">
        <f t="shared" si="32"/>
        <v>1</v>
      </c>
      <c r="T32" s="4">
        <f t="shared" si="33"/>
        <v>0</v>
      </c>
      <c r="U32" s="50">
        <f t="shared" si="34"/>
        <v>2</v>
      </c>
    </row>
    <row r="33" spans="1:21" ht="15.75" thickBot="1" x14ac:dyDescent="0.3">
      <c r="A33" s="119" t="s">
        <v>857</v>
      </c>
      <c r="B33" s="127"/>
      <c r="C33" s="87"/>
      <c r="D33" s="87">
        <v>1</v>
      </c>
      <c r="E33" s="121"/>
      <c r="F33" s="128">
        <f t="shared" si="0"/>
        <v>1</v>
      </c>
      <c r="G33" s="129"/>
      <c r="H33" s="130"/>
      <c r="I33" s="130"/>
      <c r="J33" s="130"/>
      <c r="K33" s="131">
        <f t="shared" si="1"/>
        <v>0</v>
      </c>
      <c r="L33" s="129"/>
      <c r="M33" s="130"/>
      <c r="N33" s="130"/>
      <c r="O33" s="130"/>
      <c r="P33" s="131">
        <f t="shared" si="2"/>
        <v>0</v>
      </c>
      <c r="Q33" s="132">
        <f t="shared" si="3"/>
        <v>0</v>
      </c>
      <c r="R33" s="24">
        <f t="shared" si="24"/>
        <v>0</v>
      </c>
      <c r="S33" s="24">
        <f t="shared" ref="S33" si="35">D33+I33-N33</f>
        <v>1</v>
      </c>
      <c r="T33" s="24">
        <f t="shared" ref="T33" si="36">E33+J33-O33</f>
        <v>0</v>
      </c>
      <c r="U33" s="133">
        <f t="shared" ref="U33" si="37">F33+K33-P33</f>
        <v>1</v>
      </c>
    </row>
    <row r="34" spans="1:21" s="106" customFormat="1" x14ac:dyDescent="0.25">
      <c r="A34" s="113"/>
      <c r="B34" s="124"/>
      <c r="C34" s="103"/>
      <c r="D34" s="103"/>
      <c r="E34" s="103"/>
      <c r="F34" s="108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07"/>
      <c r="U34" s="126"/>
    </row>
    <row r="35" spans="1:21" s="106" customFormat="1" x14ac:dyDescent="0.25">
      <c r="A35" s="113"/>
      <c r="B35" s="124"/>
      <c r="C35" s="103"/>
      <c r="D35" s="103"/>
      <c r="E35" s="103"/>
      <c r="F35" s="108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07"/>
      <c r="U35" s="126"/>
    </row>
    <row r="36" spans="1:21" s="106" customFormat="1" x14ac:dyDescent="0.25">
      <c r="A36" s="113"/>
      <c r="B36" s="124"/>
      <c r="C36" s="103"/>
      <c r="D36" s="103"/>
      <c r="E36" s="103"/>
      <c r="F36" s="108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07"/>
      <c r="U36" s="126"/>
    </row>
    <row r="37" spans="1:21" s="106" customFormat="1" x14ac:dyDescent="0.25">
      <c r="A37" s="113"/>
      <c r="B37" s="124"/>
      <c r="C37" s="103"/>
      <c r="D37" s="103"/>
      <c r="E37" s="103"/>
      <c r="F37" s="108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07"/>
      <c r="U37" s="126"/>
    </row>
    <row r="38" spans="1:21" s="106" customFormat="1" x14ac:dyDescent="0.25">
      <c r="A38" s="113"/>
      <c r="B38" s="124"/>
      <c r="C38" s="103"/>
      <c r="D38" s="103"/>
      <c r="E38" s="103"/>
      <c r="F38" s="108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07"/>
      <c r="U38" s="126"/>
    </row>
    <row r="39" spans="1:21" s="106" customFormat="1" x14ac:dyDescent="0.25">
      <c r="A39" s="113"/>
      <c r="B39" s="124"/>
      <c r="C39" s="103"/>
      <c r="D39" s="103"/>
      <c r="E39" s="103"/>
      <c r="F39" s="108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07"/>
      <c r="U39" s="126"/>
    </row>
    <row r="40" spans="1:21" s="106" customFormat="1" x14ac:dyDescent="0.25">
      <c r="A40" s="113"/>
      <c r="B40" s="124"/>
      <c r="C40" s="103"/>
      <c r="D40" s="103"/>
      <c r="E40" s="103"/>
      <c r="F40" s="108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07"/>
      <c r="U40" s="126"/>
    </row>
    <row r="41" spans="1:21" s="106" customFormat="1" x14ac:dyDescent="0.25">
      <c r="A41" s="113"/>
      <c r="B41" s="124"/>
      <c r="C41" s="103"/>
      <c r="D41" s="103"/>
      <c r="E41" s="103"/>
      <c r="F41" s="108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07"/>
      <c r="U41" s="126"/>
    </row>
    <row r="42" spans="1:21" s="106" customFormat="1" x14ac:dyDescent="0.25">
      <c r="A42" s="113"/>
      <c r="B42" s="124"/>
      <c r="C42" s="103"/>
      <c r="D42" s="103"/>
      <c r="E42" s="103"/>
      <c r="F42" s="108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07"/>
      <c r="U42" s="126"/>
    </row>
    <row r="43" spans="1:21" s="106" customFormat="1" x14ac:dyDescent="0.25">
      <c r="A43" s="113"/>
      <c r="B43" s="124"/>
      <c r="C43" s="103"/>
      <c r="D43" s="103"/>
      <c r="E43" s="103"/>
      <c r="F43" s="108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07"/>
      <c r="U43" s="126"/>
    </row>
    <row r="44" spans="1:21" s="106" customFormat="1" x14ac:dyDescent="0.25">
      <c r="A44" s="113"/>
      <c r="B44" s="124"/>
      <c r="C44" s="103"/>
      <c r="D44" s="103"/>
      <c r="E44" s="103"/>
      <c r="F44" s="108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07"/>
      <c r="U44" s="126"/>
    </row>
    <row r="45" spans="1:21" s="106" customFormat="1" x14ac:dyDescent="0.25">
      <c r="A45" s="113"/>
      <c r="B45" s="124"/>
      <c r="C45" s="103"/>
      <c r="D45" s="103"/>
      <c r="E45" s="103"/>
      <c r="F45" s="108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07"/>
      <c r="U45" s="126"/>
    </row>
    <row r="46" spans="1:21" s="106" customFormat="1" x14ac:dyDescent="0.25">
      <c r="A46" s="113"/>
      <c r="B46" s="124"/>
      <c r="C46" s="103"/>
      <c r="D46" s="103"/>
      <c r="E46" s="103"/>
      <c r="F46" s="108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07"/>
      <c r="U46" s="126"/>
    </row>
    <row r="47" spans="1:21" s="106" customFormat="1" x14ac:dyDescent="0.25">
      <c r="A47" s="113"/>
      <c r="B47" s="124"/>
      <c r="C47" s="103"/>
      <c r="D47" s="103"/>
      <c r="E47" s="103"/>
      <c r="F47" s="108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07"/>
      <c r="U47" s="126"/>
    </row>
    <row r="48" spans="1:21" s="106" customFormat="1" x14ac:dyDescent="0.25">
      <c r="A48" s="113"/>
      <c r="B48" s="124"/>
      <c r="C48" s="103"/>
      <c r="D48" s="103"/>
      <c r="E48" s="103"/>
      <c r="F48" s="108"/>
      <c r="G48" s="125"/>
      <c r="H48" s="125"/>
      <c r="I48" s="125"/>
      <c r="J48" s="125"/>
      <c r="K48" s="125"/>
      <c r="L48" s="125"/>
      <c r="M48" s="125"/>
      <c r="N48" s="125"/>
      <c r="O48" s="125"/>
      <c r="P48" s="125"/>
      <c r="Q48" s="107"/>
      <c r="U48" s="126"/>
    </row>
    <row r="49" spans="1:25" s="106" customFormat="1" x14ac:dyDescent="0.25">
      <c r="A49" s="113"/>
      <c r="B49" s="124"/>
      <c r="C49" s="103"/>
      <c r="D49" s="103"/>
      <c r="E49" s="103"/>
      <c r="F49" s="108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07"/>
      <c r="U49" s="126"/>
    </row>
    <row r="50" spans="1:25" s="106" customFormat="1" x14ac:dyDescent="0.25">
      <c r="A50" s="113"/>
      <c r="B50" s="124"/>
      <c r="C50" s="103"/>
      <c r="D50" s="103"/>
      <c r="E50" s="103"/>
      <c r="F50" s="108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07"/>
      <c r="U50" s="126"/>
    </row>
    <row r="51" spans="1:25" s="106" customFormat="1" x14ac:dyDescent="0.25">
      <c r="A51" s="113"/>
      <c r="B51" s="124"/>
      <c r="C51" s="103"/>
      <c r="D51" s="103"/>
      <c r="E51" s="103"/>
      <c r="F51" s="108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07"/>
      <c r="U51" s="126"/>
    </row>
    <row r="52" spans="1:25" s="106" customFormat="1" x14ac:dyDescent="0.25">
      <c r="A52" s="113"/>
      <c r="B52" s="125"/>
      <c r="C52" s="103"/>
      <c r="D52" s="103"/>
      <c r="E52" s="103"/>
      <c r="F52" s="108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07"/>
      <c r="U52" s="126"/>
    </row>
    <row r="53" spans="1:25" s="106" customFormat="1" x14ac:dyDescent="0.25">
      <c r="A53" s="113"/>
      <c r="B53" s="125"/>
      <c r="C53" s="103"/>
      <c r="D53" s="103"/>
      <c r="E53" s="103"/>
      <c r="F53" s="108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07"/>
      <c r="U53" s="126"/>
    </row>
    <row r="54" spans="1:25" s="106" customFormat="1" x14ac:dyDescent="0.25">
      <c r="A54" s="113"/>
      <c r="B54" s="125"/>
      <c r="C54" s="103"/>
      <c r="D54" s="103"/>
      <c r="E54" s="103"/>
      <c r="F54" s="108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07"/>
      <c r="U54" s="126"/>
    </row>
    <row r="55" spans="1:25" s="106" customFormat="1" x14ac:dyDescent="0.25">
      <c r="A55" s="113"/>
      <c r="B55" s="125"/>
      <c r="C55" s="103"/>
      <c r="D55" s="103"/>
      <c r="E55" s="103"/>
      <c r="F55" s="108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07"/>
      <c r="U55" s="126"/>
    </row>
    <row r="56" spans="1:25" s="106" customFormat="1" x14ac:dyDescent="0.25">
      <c r="A56" s="113"/>
      <c r="B56" s="125"/>
      <c r="C56" s="103"/>
      <c r="D56" s="103"/>
      <c r="E56" s="103"/>
      <c r="F56" s="108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07"/>
      <c r="U56" s="126"/>
    </row>
    <row r="57" spans="1:25" s="106" customFormat="1" x14ac:dyDescent="0.25">
      <c r="A57" s="113"/>
      <c r="B57" s="125"/>
      <c r="C57" s="103"/>
      <c r="D57" s="103"/>
      <c r="E57" s="103"/>
      <c r="F57" s="108"/>
      <c r="G57" s="125"/>
      <c r="H57" s="125"/>
      <c r="I57" s="125"/>
      <c r="J57" s="125"/>
      <c r="K57" s="125"/>
      <c r="L57" s="125"/>
      <c r="M57" s="125"/>
      <c r="N57" s="125"/>
      <c r="O57" s="125"/>
      <c r="P57" s="125"/>
      <c r="Q57" s="107"/>
      <c r="U57" s="126"/>
    </row>
    <row r="58" spans="1:25" s="106" customFormat="1" x14ac:dyDescent="0.25">
      <c r="A58" s="113"/>
      <c r="B58" s="125"/>
      <c r="C58" s="103"/>
      <c r="D58" s="103"/>
      <c r="E58" s="103"/>
      <c r="F58" s="103"/>
      <c r="G58" s="125"/>
      <c r="H58" s="125"/>
      <c r="I58" s="125"/>
      <c r="J58" s="103"/>
      <c r="K58" s="103"/>
      <c r="L58" s="103"/>
      <c r="M58" s="103"/>
      <c r="N58" s="125"/>
      <c r="O58" s="125"/>
      <c r="P58" s="125"/>
      <c r="Q58" s="103"/>
      <c r="R58" s="103"/>
      <c r="S58" s="125"/>
      <c r="T58" s="125"/>
      <c r="U58" s="125"/>
      <c r="V58" s="103"/>
      <c r="W58" s="103"/>
      <c r="X58" s="103"/>
      <c r="Y58" s="103"/>
    </row>
  </sheetData>
  <mergeCells count="4">
    <mergeCell ref="G1:K1"/>
    <mergeCell ref="L1:P1"/>
    <mergeCell ref="Q1:U1"/>
    <mergeCell ref="B1:F1"/>
  </mergeCells>
  <pageMargins left="0.2" right="0.2" top="0.25" bottom="0.2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4"/>
  <sheetViews>
    <sheetView workbookViewId="0">
      <selection activeCell="B13" sqref="B13"/>
    </sheetView>
  </sheetViews>
  <sheetFormatPr defaultRowHeight="15" x14ac:dyDescent="0.25"/>
  <cols>
    <col min="1" max="1" width="5.5703125" customWidth="1"/>
    <col min="2" max="2" width="24" bestFit="1" customWidth="1"/>
    <col min="3" max="3" width="5.28515625" customWidth="1"/>
    <col min="4" max="4" width="4.85546875" hidden="1" customWidth="1"/>
    <col min="5" max="5" width="4.7109375" customWidth="1"/>
    <col min="6" max="6" width="4.85546875" customWidth="1"/>
    <col min="7" max="7" width="6.28515625" style="26" customWidth="1"/>
    <col min="8" max="8" width="5.5703125" customWidth="1"/>
    <col min="9" max="9" width="4.85546875" hidden="1" customWidth="1"/>
    <col min="10" max="10" width="5.5703125" customWidth="1"/>
    <col min="11" max="11" width="4.85546875" customWidth="1"/>
    <col min="12" max="12" width="6.28515625" customWidth="1"/>
    <col min="13" max="13" width="5.42578125" customWidth="1"/>
    <col min="14" max="14" width="5.140625" hidden="1" customWidth="1"/>
    <col min="15" max="15" width="5" customWidth="1"/>
    <col min="16" max="16" width="5.140625" customWidth="1"/>
    <col min="17" max="17" width="6.140625" customWidth="1"/>
    <col min="18" max="18" width="5.85546875" customWidth="1"/>
    <col min="19" max="19" width="4.5703125" hidden="1" customWidth="1"/>
    <col min="20" max="21" width="5.28515625" customWidth="1"/>
    <col min="22" max="22" width="6.140625" customWidth="1"/>
  </cols>
  <sheetData>
    <row r="1" spans="1:22" s="26" customFormat="1" ht="16.5" thickBot="1" x14ac:dyDescent="0.3">
      <c r="A1" s="2" t="s">
        <v>139</v>
      </c>
      <c r="B1" s="26" t="s">
        <v>140</v>
      </c>
      <c r="C1" s="68" t="s">
        <v>141</v>
      </c>
      <c r="D1" s="68"/>
      <c r="E1" s="68"/>
      <c r="F1" s="68"/>
      <c r="G1" s="67"/>
      <c r="H1" s="181" t="s">
        <v>143</v>
      </c>
      <c r="I1" s="181"/>
      <c r="J1" s="181"/>
      <c r="K1" s="181"/>
      <c r="L1" s="181"/>
      <c r="M1" s="181" t="s">
        <v>144</v>
      </c>
      <c r="N1" s="181"/>
      <c r="O1" s="181"/>
      <c r="P1" s="181"/>
      <c r="Q1" s="181"/>
      <c r="R1" s="182" t="s">
        <v>146</v>
      </c>
      <c r="S1" s="182"/>
      <c r="T1" s="182"/>
      <c r="U1" s="182"/>
      <c r="V1" s="182"/>
    </row>
    <row r="2" spans="1:22" s="25" customFormat="1" x14ac:dyDescent="0.25">
      <c r="A2" s="9" t="s">
        <v>1</v>
      </c>
      <c r="B2" s="10" t="s">
        <v>2</v>
      </c>
      <c r="C2" s="10" t="s">
        <v>345</v>
      </c>
      <c r="D2" s="10" t="s">
        <v>4</v>
      </c>
      <c r="E2" s="10" t="s">
        <v>5</v>
      </c>
      <c r="F2" s="16" t="s">
        <v>6</v>
      </c>
      <c r="G2" s="33" t="s">
        <v>69</v>
      </c>
      <c r="H2" s="30" t="s">
        <v>345</v>
      </c>
      <c r="I2" s="31" t="s">
        <v>4</v>
      </c>
      <c r="J2" s="31" t="s">
        <v>142</v>
      </c>
      <c r="K2" s="31" t="s">
        <v>6</v>
      </c>
      <c r="L2" s="32" t="s">
        <v>69</v>
      </c>
      <c r="M2" s="30" t="s">
        <v>345</v>
      </c>
      <c r="N2" s="31" t="s">
        <v>4</v>
      </c>
      <c r="O2" s="31" t="s">
        <v>142</v>
      </c>
      <c r="P2" s="31" t="s">
        <v>6</v>
      </c>
      <c r="Q2" s="32" t="s">
        <v>69</v>
      </c>
      <c r="R2" s="30" t="s">
        <v>3</v>
      </c>
      <c r="S2" s="31" t="s">
        <v>4</v>
      </c>
      <c r="T2" s="31" t="s">
        <v>142</v>
      </c>
      <c r="U2" s="31" t="s">
        <v>6</v>
      </c>
      <c r="V2" s="32" t="s">
        <v>69</v>
      </c>
    </row>
    <row r="3" spans="1:22" x14ac:dyDescent="0.25">
      <c r="A3" s="14" t="s">
        <v>8</v>
      </c>
      <c r="B3" s="7" t="s">
        <v>526</v>
      </c>
      <c r="C3" s="7"/>
      <c r="D3" s="4"/>
      <c r="E3" s="4">
        <v>1</v>
      </c>
      <c r="F3" s="21">
        <v>2</v>
      </c>
      <c r="G3" s="37">
        <f t="shared" ref="G3:G60" si="0">C3+D3+E3+F3</f>
        <v>3</v>
      </c>
      <c r="H3" s="22"/>
      <c r="I3" s="4"/>
      <c r="J3" s="4"/>
      <c r="K3" s="4"/>
      <c r="L3" s="21">
        <f>H3+I3+J3+K3</f>
        <v>0</v>
      </c>
      <c r="M3" s="22"/>
      <c r="N3" s="4"/>
      <c r="O3" s="4"/>
      <c r="P3" s="4"/>
      <c r="Q3" s="21">
        <f>M3+N3+O3+P3</f>
        <v>0</v>
      </c>
      <c r="R3" s="58">
        <f>C3+H3-M3</f>
        <v>0</v>
      </c>
      <c r="S3" s="4">
        <f>D3+I3-N3</f>
        <v>0</v>
      </c>
      <c r="T3" s="4">
        <f>E3+J3-O3</f>
        <v>1</v>
      </c>
      <c r="U3" s="4">
        <f>F3+K3-P3</f>
        <v>2</v>
      </c>
      <c r="V3" s="36">
        <f>G3+L3-Q3</f>
        <v>3</v>
      </c>
    </row>
    <row r="4" spans="1:22" x14ac:dyDescent="0.25">
      <c r="A4" s="14" t="s">
        <v>7</v>
      </c>
      <c r="B4" s="7" t="s">
        <v>527</v>
      </c>
      <c r="C4" s="7"/>
      <c r="D4" s="4"/>
      <c r="E4" s="4">
        <v>1</v>
      </c>
      <c r="F4" s="21">
        <v>2</v>
      </c>
      <c r="G4" s="37">
        <f t="shared" si="0"/>
        <v>3</v>
      </c>
      <c r="H4" s="22"/>
      <c r="I4" s="4"/>
      <c r="J4" s="4"/>
      <c r="K4" s="4"/>
      <c r="L4" s="21">
        <f t="shared" ref="L4:L60" si="1">H4+I4+J4+K4</f>
        <v>0</v>
      </c>
      <c r="M4" s="22"/>
      <c r="N4" s="4"/>
      <c r="O4" s="4">
        <f>1</f>
        <v>1</v>
      </c>
      <c r="P4" s="4">
        <f>1+1</f>
        <v>2</v>
      </c>
      <c r="Q4" s="21">
        <f t="shared" ref="Q4:Q60" si="2">M4+N4+O4+P4</f>
        <v>3</v>
      </c>
      <c r="R4" s="58">
        <f t="shared" ref="R4:R60" si="3">C4+H4-M4</f>
        <v>0</v>
      </c>
      <c r="S4" s="4">
        <f t="shared" ref="S4:S60" si="4">D4+I4-N4</f>
        <v>0</v>
      </c>
      <c r="T4" s="4">
        <f t="shared" ref="T4:T60" si="5">E4+J4-O4</f>
        <v>0</v>
      </c>
      <c r="U4" s="4">
        <f t="shared" ref="U4:U60" si="6">F4+K4-P4</f>
        <v>0</v>
      </c>
      <c r="V4" s="36">
        <f t="shared" ref="V4:V60" si="7">G4+L4-Q4</f>
        <v>0</v>
      </c>
    </row>
    <row r="5" spans="1:22" x14ac:dyDescent="0.25">
      <c r="A5" s="14" t="s">
        <v>0</v>
      </c>
      <c r="B5" s="7" t="s">
        <v>528</v>
      </c>
      <c r="C5" s="7"/>
      <c r="D5" s="4"/>
      <c r="E5" s="4">
        <v>1</v>
      </c>
      <c r="F5" s="21"/>
      <c r="G5" s="37">
        <f t="shared" si="0"/>
        <v>1</v>
      </c>
      <c r="H5" s="22"/>
      <c r="I5" s="4"/>
      <c r="J5" s="4"/>
      <c r="K5" s="4"/>
      <c r="L5" s="21">
        <f t="shared" si="1"/>
        <v>0</v>
      </c>
      <c r="M5" s="22"/>
      <c r="N5" s="4"/>
      <c r="O5" s="4">
        <f>1</f>
        <v>1</v>
      </c>
      <c r="P5" s="4"/>
      <c r="Q5" s="21">
        <f t="shared" si="2"/>
        <v>1</v>
      </c>
      <c r="R5" s="58">
        <f t="shared" si="3"/>
        <v>0</v>
      </c>
      <c r="S5" s="4">
        <f t="shared" si="4"/>
        <v>0</v>
      </c>
      <c r="T5" s="4">
        <f t="shared" si="5"/>
        <v>0</v>
      </c>
      <c r="U5" s="4">
        <f t="shared" si="6"/>
        <v>0</v>
      </c>
      <c r="V5" s="36">
        <f t="shared" si="7"/>
        <v>0</v>
      </c>
    </row>
    <row r="6" spans="1:22" x14ac:dyDescent="0.25">
      <c r="A6" s="14" t="s">
        <v>10</v>
      </c>
      <c r="B6" s="7" t="s">
        <v>529</v>
      </c>
      <c r="C6" s="7"/>
      <c r="D6" s="4"/>
      <c r="E6" s="4">
        <v>1</v>
      </c>
      <c r="F6" s="21"/>
      <c r="G6" s="37">
        <f t="shared" si="0"/>
        <v>1</v>
      </c>
      <c r="H6" s="22"/>
      <c r="I6" s="4"/>
      <c r="J6" s="4"/>
      <c r="K6" s="4"/>
      <c r="L6" s="21">
        <f t="shared" si="1"/>
        <v>0</v>
      </c>
      <c r="M6" s="22"/>
      <c r="N6" s="4"/>
      <c r="O6" s="4"/>
      <c r="P6" s="4"/>
      <c r="Q6" s="21">
        <f t="shared" si="2"/>
        <v>0</v>
      </c>
      <c r="R6" s="58">
        <f t="shared" si="3"/>
        <v>0</v>
      </c>
      <c r="S6" s="4">
        <f t="shared" si="4"/>
        <v>0</v>
      </c>
      <c r="T6" s="4">
        <f t="shared" si="5"/>
        <v>1</v>
      </c>
      <c r="U6" s="4">
        <f t="shared" si="6"/>
        <v>0</v>
      </c>
      <c r="V6" s="36">
        <f t="shared" si="7"/>
        <v>1</v>
      </c>
    </row>
    <row r="7" spans="1:22" x14ac:dyDescent="0.25">
      <c r="A7" s="14" t="s">
        <v>18</v>
      </c>
      <c r="B7" s="7" t="s">
        <v>530</v>
      </c>
      <c r="C7" s="7"/>
      <c r="D7" s="4"/>
      <c r="E7" s="4">
        <v>1</v>
      </c>
      <c r="F7" s="21"/>
      <c r="G7" s="37">
        <f t="shared" si="0"/>
        <v>1</v>
      </c>
      <c r="H7" s="22"/>
      <c r="I7" s="4"/>
      <c r="J7" s="4"/>
      <c r="K7" s="4"/>
      <c r="L7" s="21">
        <f t="shared" si="1"/>
        <v>0</v>
      </c>
      <c r="M7" s="22"/>
      <c r="N7" s="4"/>
      <c r="O7" s="4"/>
      <c r="P7" s="4"/>
      <c r="Q7" s="21">
        <f t="shared" si="2"/>
        <v>0</v>
      </c>
      <c r="R7" s="58">
        <f t="shared" si="3"/>
        <v>0</v>
      </c>
      <c r="S7" s="4">
        <f t="shared" si="4"/>
        <v>0</v>
      </c>
      <c r="T7" s="4">
        <f t="shared" si="5"/>
        <v>1</v>
      </c>
      <c r="U7" s="4">
        <f t="shared" si="6"/>
        <v>0</v>
      </c>
      <c r="V7" s="36">
        <f t="shared" si="7"/>
        <v>1</v>
      </c>
    </row>
    <row r="8" spans="1:22" x14ac:dyDescent="0.25">
      <c r="A8" s="14" t="s">
        <v>19</v>
      </c>
      <c r="B8" s="7" t="s">
        <v>531</v>
      </c>
      <c r="C8" s="7"/>
      <c r="D8" s="4"/>
      <c r="E8" s="4">
        <v>1</v>
      </c>
      <c r="F8" s="21"/>
      <c r="G8" s="37">
        <f t="shared" si="0"/>
        <v>1</v>
      </c>
      <c r="H8" s="22"/>
      <c r="I8" s="4"/>
      <c r="J8" s="4"/>
      <c r="K8" s="4"/>
      <c r="L8" s="21">
        <f t="shared" si="1"/>
        <v>0</v>
      </c>
      <c r="M8" s="22"/>
      <c r="N8" s="4"/>
      <c r="O8" s="4"/>
      <c r="P8" s="4"/>
      <c r="Q8" s="21">
        <f t="shared" si="2"/>
        <v>0</v>
      </c>
      <c r="R8" s="58">
        <f t="shared" si="3"/>
        <v>0</v>
      </c>
      <c r="S8" s="4">
        <f t="shared" si="4"/>
        <v>0</v>
      </c>
      <c r="T8" s="4">
        <f t="shared" si="5"/>
        <v>1</v>
      </c>
      <c r="U8" s="4">
        <f t="shared" si="6"/>
        <v>0</v>
      </c>
      <c r="V8" s="36">
        <f t="shared" si="7"/>
        <v>1</v>
      </c>
    </row>
    <row r="9" spans="1:22" x14ac:dyDescent="0.25">
      <c r="A9" s="14" t="s">
        <v>9</v>
      </c>
      <c r="B9" s="7" t="s">
        <v>532</v>
      </c>
      <c r="C9" s="7"/>
      <c r="D9" s="4"/>
      <c r="E9" s="4">
        <v>1</v>
      </c>
      <c r="F9" s="21"/>
      <c r="G9" s="37">
        <f t="shared" si="0"/>
        <v>1</v>
      </c>
      <c r="H9" s="22"/>
      <c r="I9" s="4"/>
      <c r="J9" s="4"/>
      <c r="K9" s="4"/>
      <c r="L9" s="21">
        <f t="shared" si="1"/>
        <v>0</v>
      </c>
      <c r="M9" s="22"/>
      <c r="N9" s="4"/>
      <c r="O9" s="4"/>
      <c r="P9" s="4"/>
      <c r="Q9" s="21">
        <f t="shared" si="2"/>
        <v>0</v>
      </c>
      <c r="R9" s="58">
        <f t="shared" si="3"/>
        <v>0</v>
      </c>
      <c r="S9" s="4">
        <f t="shared" si="4"/>
        <v>0</v>
      </c>
      <c r="T9" s="4">
        <f t="shared" si="5"/>
        <v>1</v>
      </c>
      <c r="U9" s="4">
        <f t="shared" si="6"/>
        <v>0</v>
      </c>
      <c r="V9" s="36">
        <f t="shared" si="7"/>
        <v>1</v>
      </c>
    </row>
    <row r="10" spans="1:22" x14ac:dyDescent="0.25">
      <c r="A10" s="14" t="s">
        <v>20</v>
      </c>
      <c r="B10" s="7" t="s">
        <v>533</v>
      </c>
      <c r="C10" s="7"/>
      <c r="D10" s="4"/>
      <c r="E10" s="4">
        <v>1</v>
      </c>
      <c r="F10" s="21">
        <v>2</v>
      </c>
      <c r="G10" s="37">
        <f t="shared" si="0"/>
        <v>3</v>
      </c>
      <c r="H10" s="22"/>
      <c r="I10" s="4"/>
      <c r="J10" s="4"/>
      <c r="K10" s="4"/>
      <c r="L10" s="21">
        <f t="shared" si="1"/>
        <v>0</v>
      </c>
      <c r="M10" s="22"/>
      <c r="N10" s="4"/>
      <c r="O10" s="4">
        <f>1</f>
        <v>1</v>
      </c>
      <c r="P10" s="4">
        <f>1+1</f>
        <v>2</v>
      </c>
      <c r="Q10" s="21">
        <f t="shared" si="2"/>
        <v>3</v>
      </c>
      <c r="R10" s="58">
        <f t="shared" si="3"/>
        <v>0</v>
      </c>
      <c r="S10" s="4">
        <f t="shared" si="4"/>
        <v>0</v>
      </c>
      <c r="T10" s="4">
        <f t="shared" si="5"/>
        <v>0</v>
      </c>
      <c r="U10" s="4">
        <f t="shared" si="6"/>
        <v>0</v>
      </c>
      <c r="V10" s="36">
        <f t="shared" si="7"/>
        <v>0</v>
      </c>
    </row>
    <row r="11" spans="1:22" x14ac:dyDescent="0.25">
      <c r="A11" s="14" t="s">
        <v>21</v>
      </c>
      <c r="B11" s="7" t="s">
        <v>534</v>
      </c>
      <c r="C11" s="7"/>
      <c r="D11" s="4"/>
      <c r="E11" s="4">
        <v>1</v>
      </c>
      <c r="F11" s="21"/>
      <c r="G11" s="37">
        <f t="shared" si="0"/>
        <v>1</v>
      </c>
      <c r="H11" s="22"/>
      <c r="I11" s="4"/>
      <c r="J11" s="4"/>
      <c r="K11" s="4"/>
      <c r="L11" s="21">
        <f t="shared" si="1"/>
        <v>0</v>
      </c>
      <c r="M11" s="22"/>
      <c r="N11" s="4"/>
      <c r="O11" s="4">
        <f>1</f>
        <v>1</v>
      </c>
      <c r="P11" s="4"/>
      <c r="Q11" s="21">
        <f t="shared" si="2"/>
        <v>1</v>
      </c>
      <c r="R11" s="58">
        <f t="shared" si="3"/>
        <v>0</v>
      </c>
      <c r="S11" s="4">
        <f t="shared" si="4"/>
        <v>0</v>
      </c>
      <c r="T11" s="4">
        <f t="shared" si="5"/>
        <v>0</v>
      </c>
      <c r="U11" s="4">
        <f t="shared" si="6"/>
        <v>0</v>
      </c>
      <c r="V11" s="36">
        <f t="shared" si="7"/>
        <v>0</v>
      </c>
    </row>
    <row r="12" spans="1:22" x14ac:dyDescent="0.25">
      <c r="A12" s="14" t="s">
        <v>22</v>
      </c>
      <c r="B12" s="7" t="s">
        <v>535</v>
      </c>
      <c r="C12" s="7"/>
      <c r="D12" s="4"/>
      <c r="E12" s="4">
        <v>1</v>
      </c>
      <c r="F12" s="21"/>
      <c r="G12" s="37">
        <f t="shared" si="0"/>
        <v>1</v>
      </c>
      <c r="H12" s="22"/>
      <c r="I12" s="4"/>
      <c r="J12" s="4"/>
      <c r="K12" s="4"/>
      <c r="L12" s="21">
        <f t="shared" si="1"/>
        <v>0</v>
      </c>
      <c r="M12" s="22"/>
      <c r="N12" s="4"/>
      <c r="O12" s="4">
        <f>1</f>
        <v>1</v>
      </c>
      <c r="P12" s="4"/>
      <c r="Q12" s="21">
        <f t="shared" si="2"/>
        <v>1</v>
      </c>
      <c r="R12" s="58">
        <f t="shared" si="3"/>
        <v>0</v>
      </c>
      <c r="S12" s="4">
        <f t="shared" si="4"/>
        <v>0</v>
      </c>
      <c r="T12" s="4">
        <f t="shared" si="5"/>
        <v>0</v>
      </c>
      <c r="U12" s="4">
        <f t="shared" si="6"/>
        <v>0</v>
      </c>
      <c r="V12" s="36">
        <f t="shared" si="7"/>
        <v>0</v>
      </c>
    </row>
    <row r="13" spans="1:22" x14ac:dyDescent="0.25">
      <c r="A13" s="14" t="s">
        <v>23</v>
      </c>
      <c r="B13" s="7" t="s">
        <v>536</v>
      </c>
      <c r="C13" s="7"/>
      <c r="D13" s="4"/>
      <c r="E13" s="4">
        <v>1</v>
      </c>
      <c r="F13" s="21"/>
      <c r="G13" s="37">
        <f t="shared" si="0"/>
        <v>1</v>
      </c>
      <c r="H13" s="22"/>
      <c r="I13" s="4"/>
      <c r="J13" s="4"/>
      <c r="K13" s="4"/>
      <c r="L13" s="21">
        <f t="shared" si="1"/>
        <v>0</v>
      </c>
      <c r="M13" s="22"/>
      <c r="N13" s="4"/>
      <c r="O13" s="4">
        <f>1</f>
        <v>1</v>
      </c>
      <c r="P13" s="4"/>
      <c r="Q13" s="21">
        <f t="shared" si="2"/>
        <v>1</v>
      </c>
      <c r="R13" s="58">
        <f t="shared" si="3"/>
        <v>0</v>
      </c>
      <c r="S13" s="4">
        <f t="shared" si="4"/>
        <v>0</v>
      </c>
      <c r="T13" s="4">
        <f t="shared" si="5"/>
        <v>0</v>
      </c>
      <c r="U13" s="4">
        <f t="shared" si="6"/>
        <v>0</v>
      </c>
      <c r="V13" s="36">
        <f t="shared" si="7"/>
        <v>0</v>
      </c>
    </row>
    <row r="14" spans="1:22" x14ac:dyDescent="0.25">
      <c r="A14" s="14" t="s">
        <v>24</v>
      </c>
      <c r="B14" s="7" t="s">
        <v>537</v>
      </c>
      <c r="C14" s="7"/>
      <c r="D14" s="4"/>
      <c r="E14" s="4">
        <v>1</v>
      </c>
      <c r="F14" s="21"/>
      <c r="G14" s="37">
        <f t="shared" si="0"/>
        <v>1</v>
      </c>
      <c r="H14" s="22"/>
      <c r="I14" s="4"/>
      <c r="J14" s="4"/>
      <c r="K14" s="4"/>
      <c r="L14" s="21">
        <f t="shared" si="1"/>
        <v>0</v>
      </c>
      <c r="M14" s="22"/>
      <c r="N14" s="4"/>
      <c r="O14" s="4"/>
      <c r="P14" s="4"/>
      <c r="Q14" s="21">
        <f t="shared" si="2"/>
        <v>0</v>
      </c>
      <c r="R14" s="58">
        <f t="shared" si="3"/>
        <v>0</v>
      </c>
      <c r="S14" s="4">
        <f t="shared" si="4"/>
        <v>0</v>
      </c>
      <c r="T14" s="4">
        <f t="shared" si="5"/>
        <v>1</v>
      </c>
      <c r="U14" s="4">
        <f t="shared" si="6"/>
        <v>0</v>
      </c>
      <c r="V14" s="36">
        <f t="shared" si="7"/>
        <v>1</v>
      </c>
    </row>
    <row r="15" spans="1:22" x14ac:dyDescent="0.25">
      <c r="A15" s="14" t="s">
        <v>25</v>
      </c>
      <c r="B15" s="7" t="s">
        <v>538</v>
      </c>
      <c r="C15" s="7"/>
      <c r="D15" s="4"/>
      <c r="E15" s="4">
        <v>1</v>
      </c>
      <c r="F15" s="21">
        <v>2</v>
      </c>
      <c r="G15" s="37">
        <f t="shared" si="0"/>
        <v>3</v>
      </c>
      <c r="H15" s="22"/>
      <c r="I15" s="4"/>
      <c r="J15" s="4"/>
      <c r="K15" s="4"/>
      <c r="L15" s="21">
        <f t="shared" si="1"/>
        <v>0</v>
      </c>
      <c r="M15" s="22"/>
      <c r="N15" s="4"/>
      <c r="O15" s="4"/>
      <c r="P15" s="4">
        <f>1+1</f>
        <v>2</v>
      </c>
      <c r="Q15" s="21">
        <f t="shared" si="2"/>
        <v>2</v>
      </c>
      <c r="R15" s="58">
        <f t="shared" si="3"/>
        <v>0</v>
      </c>
      <c r="S15" s="4">
        <f t="shared" si="4"/>
        <v>0</v>
      </c>
      <c r="T15" s="4">
        <f t="shared" si="5"/>
        <v>1</v>
      </c>
      <c r="U15" s="4">
        <f t="shared" si="6"/>
        <v>0</v>
      </c>
      <c r="V15" s="36">
        <f t="shared" si="7"/>
        <v>1</v>
      </c>
    </row>
    <row r="16" spans="1:22" x14ac:dyDescent="0.25">
      <c r="A16" s="14" t="s">
        <v>26</v>
      </c>
      <c r="B16" s="7" t="s">
        <v>539</v>
      </c>
      <c r="C16" s="7"/>
      <c r="D16" s="4"/>
      <c r="E16" s="4">
        <v>1</v>
      </c>
      <c r="F16" s="21">
        <v>2</v>
      </c>
      <c r="G16" s="37">
        <f t="shared" si="0"/>
        <v>3</v>
      </c>
      <c r="H16" s="22"/>
      <c r="I16" s="4"/>
      <c r="J16" s="4"/>
      <c r="K16" s="4"/>
      <c r="L16" s="21">
        <f t="shared" si="1"/>
        <v>0</v>
      </c>
      <c r="M16" s="22"/>
      <c r="N16" s="4"/>
      <c r="O16" s="4"/>
      <c r="P16" s="4">
        <f>1+1</f>
        <v>2</v>
      </c>
      <c r="Q16" s="21">
        <f t="shared" si="2"/>
        <v>2</v>
      </c>
      <c r="R16" s="58">
        <f t="shared" si="3"/>
        <v>0</v>
      </c>
      <c r="S16" s="4">
        <f t="shared" si="4"/>
        <v>0</v>
      </c>
      <c r="T16" s="4">
        <f t="shared" si="5"/>
        <v>1</v>
      </c>
      <c r="U16" s="4">
        <f t="shared" si="6"/>
        <v>0</v>
      </c>
      <c r="V16" s="36">
        <f t="shared" si="7"/>
        <v>1</v>
      </c>
    </row>
    <row r="17" spans="1:22" x14ac:dyDescent="0.25">
      <c r="A17" s="14" t="s">
        <v>27</v>
      </c>
      <c r="B17" s="7" t="s">
        <v>540</v>
      </c>
      <c r="C17" s="7"/>
      <c r="D17" s="4"/>
      <c r="E17" s="4">
        <v>1</v>
      </c>
      <c r="F17" s="21"/>
      <c r="G17" s="37">
        <f t="shared" si="0"/>
        <v>1</v>
      </c>
      <c r="H17" s="22"/>
      <c r="I17" s="4"/>
      <c r="J17" s="4"/>
      <c r="K17" s="4"/>
      <c r="L17" s="21">
        <f t="shared" si="1"/>
        <v>0</v>
      </c>
      <c r="M17" s="22"/>
      <c r="N17" s="4"/>
      <c r="O17" s="4"/>
      <c r="P17" s="4"/>
      <c r="Q17" s="21">
        <f t="shared" si="2"/>
        <v>0</v>
      </c>
      <c r="R17" s="58">
        <f t="shared" si="3"/>
        <v>0</v>
      </c>
      <c r="S17" s="4">
        <f t="shared" si="4"/>
        <v>0</v>
      </c>
      <c r="T17" s="4">
        <f t="shared" si="5"/>
        <v>1</v>
      </c>
      <c r="U17" s="4">
        <f t="shared" si="6"/>
        <v>0</v>
      </c>
      <c r="V17" s="36">
        <f t="shared" si="7"/>
        <v>1</v>
      </c>
    </row>
    <row r="18" spans="1:22" x14ac:dyDescent="0.25">
      <c r="A18" s="14" t="s">
        <v>28</v>
      </c>
      <c r="B18" s="7" t="s">
        <v>541</v>
      </c>
      <c r="C18" s="7"/>
      <c r="D18" s="4"/>
      <c r="E18" s="4">
        <v>2</v>
      </c>
      <c r="F18" s="21"/>
      <c r="G18" s="37">
        <f t="shared" si="0"/>
        <v>2</v>
      </c>
      <c r="H18" s="22"/>
      <c r="I18" s="4"/>
      <c r="J18" s="4"/>
      <c r="K18" s="4"/>
      <c r="L18" s="21">
        <f t="shared" si="1"/>
        <v>0</v>
      </c>
      <c r="M18" s="22"/>
      <c r="N18" s="4"/>
      <c r="O18" s="4">
        <f>1</f>
        <v>1</v>
      </c>
      <c r="P18" s="4"/>
      <c r="Q18" s="21">
        <f t="shared" si="2"/>
        <v>1</v>
      </c>
      <c r="R18" s="58">
        <f t="shared" si="3"/>
        <v>0</v>
      </c>
      <c r="S18" s="4">
        <f t="shared" si="4"/>
        <v>0</v>
      </c>
      <c r="T18" s="4">
        <f t="shared" si="5"/>
        <v>1</v>
      </c>
      <c r="U18" s="4">
        <f t="shared" si="6"/>
        <v>0</v>
      </c>
      <c r="V18" s="36">
        <f t="shared" si="7"/>
        <v>1</v>
      </c>
    </row>
    <row r="19" spans="1:22" x14ac:dyDescent="0.25">
      <c r="A19" s="14" t="s">
        <v>29</v>
      </c>
      <c r="B19" s="7" t="s">
        <v>542</v>
      </c>
      <c r="C19" s="7"/>
      <c r="D19" s="4"/>
      <c r="E19" s="4">
        <v>1</v>
      </c>
      <c r="F19" s="21">
        <v>1</v>
      </c>
      <c r="G19" s="37">
        <f t="shared" si="0"/>
        <v>2</v>
      </c>
      <c r="H19" s="22"/>
      <c r="I19" s="4"/>
      <c r="J19" s="4"/>
      <c r="K19" s="4"/>
      <c r="L19" s="21">
        <f t="shared" si="1"/>
        <v>0</v>
      </c>
      <c r="M19" s="22"/>
      <c r="N19" s="4"/>
      <c r="O19" s="4"/>
      <c r="P19" s="4"/>
      <c r="Q19" s="21">
        <f t="shared" si="2"/>
        <v>0</v>
      </c>
      <c r="R19" s="58">
        <f t="shared" si="3"/>
        <v>0</v>
      </c>
      <c r="S19" s="4">
        <f t="shared" si="4"/>
        <v>0</v>
      </c>
      <c r="T19" s="4">
        <f t="shared" si="5"/>
        <v>1</v>
      </c>
      <c r="U19" s="4">
        <f t="shared" si="6"/>
        <v>1</v>
      </c>
      <c r="V19" s="36">
        <f t="shared" si="7"/>
        <v>2</v>
      </c>
    </row>
    <row r="20" spans="1:22" x14ac:dyDescent="0.25">
      <c r="A20" s="14" t="s">
        <v>30</v>
      </c>
      <c r="B20" s="7" t="s">
        <v>543</v>
      </c>
      <c r="C20" s="7"/>
      <c r="D20" s="4"/>
      <c r="E20" s="4">
        <v>1</v>
      </c>
      <c r="F20" s="21">
        <v>6</v>
      </c>
      <c r="G20" s="37">
        <f t="shared" si="0"/>
        <v>7</v>
      </c>
      <c r="H20" s="22"/>
      <c r="I20" s="4"/>
      <c r="J20" s="4"/>
      <c r="K20" s="4"/>
      <c r="L20" s="21">
        <f t="shared" si="1"/>
        <v>0</v>
      </c>
      <c r="M20" s="22"/>
      <c r="N20" s="4"/>
      <c r="O20" s="4">
        <f>1</f>
        <v>1</v>
      </c>
      <c r="P20" s="4">
        <f>1+1+1+1+1+1</f>
        <v>6</v>
      </c>
      <c r="Q20" s="21">
        <f t="shared" si="2"/>
        <v>7</v>
      </c>
      <c r="R20" s="58">
        <f t="shared" si="3"/>
        <v>0</v>
      </c>
      <c r="S20" s="4">
        <f t="shared" si="4"/>
        <v>0</v>
      </c>
      <c r="T20" s="4">
        <f t="shared" si="5"/>
        <v>0</v>
      </c>
      <c r="U20" s="4">
        <f t="shared" si="6"/>
        <v>0</v>
      </c>
      <c r="V20" s="36">
        <f t="shared" si="7"/>
        <v>0</v>
      </c>
    </row>
    <row r="21" spans="1:22" x14ac:dyDescent="0.25">
      <c r="A21" s="14" t="s">
        <v>31</v>
      </c>
      <c r="B21" s="7" t="s">
        <v>544</v>
      </c>
      <c r="C21" s="7"/>
      <c r="D21" s="4"/>
      <c r="E21" s="4">
        <v>1</v>
      </c>
      <c r="F21" s="21"/>
      <c r="G21" s="37">
        <f t="shared" si="0"/>
        <v>1</v>
      </c>
      <c r="H21" s="22"/>
      <c r="I21" s="4"/>
      <c r="J21" s="4"/>
      <c r="K21" s="4"/>
      <c r="L21" s="21">
        <f t="shared" si="1"/>
        <v>0</v>
      </c>
      <c r="M21" s="22"/>
      <c r="N21" s="4"/>
      <c r="O21" s="4">
        <f>1</f>
        <v>1</v>
      </c>
      <c r="P21" s="4"/>
      <c r="Q21" s="21">
        <f t="shared" si="2"/>
        <v>1</v>
      </c>
      <c r="R21" s="58">
        <f t="shared" si="3"/>
        <v>0</v>
      </c>
      <c r="S21" s="4">
        <f t="shared" si="4"/>
        <v>0</v>
      </c>
      <c r="T21" s="4">
        <f t="shared" si="5"/>
        <v>0</v>
      </c>
      <c r="U21" s="4">
        <f t="shared" si="6"/>
        <v>0</v>
      </c>
      <c r="V21" s="36">
        <f t="shared" si="7"/>
        <v>0</v>
      </c>
    </row>
    <row r="22" spans="1:22" s="26" customFormat="1" x14ac:dyDescent="0.25">
      <c r="A22" s="14"/>
      <c r="B22" s="7" t="s">
        <v>564</v>
      </c>
      <c r="C22" s="7"/>
      <c r="D22" s="4"/>
      <c r="E22" s="4"/>
      <c r="F22" s="21"/>
      <c r="G22" s="37">
        <f t="shared" si="0"/>
        <v>0</v>
      </c>
      <c r="H22" s="22"/>
      <c r="I22" s="4"/>
      <c r="J22" s="4"/>
      <c r="K22" s="4"/>
      <c r="L22" s="21">
        <f t="shared" si="1"/>
        <v>0</v>
      </c>
      <c r="M22" s="22"/>
      <c r="N22" s="4"/>
      <c r="O22" s="4"/>
      <c r="P22" s="4"/>
      <c r="Q22" s="21">
        <f t="shared" ref="Q22" si="8">M22+N22+O22+P22</f>
        <v>0</v>
      </c>
      <c r="R22" s="58">
        <f t="shared" ref="R22" si="9">C22+H22-M22</f>
        <v>0</v>
      </c>
      <c r="S22" s="4">
        <f t="shared" ref="S22" si="10">D22+I22-N22</f>
        <v>0</v>
      </c>
      <c r="T22" s="4">
        <f t="shared" ref="T22" si="11">E22+J22-O22</f>
        <v>0</v>
      </c>
      <c r="U22" s="4">
        <f t="shared" ref="U22" si="12">F22+K22-P22</f>
        <v>0</v>
      </c>
      <c r="V22" s="36">
        <f t="shared" ref="V22" si="13">G22+L22-Q22</f>
        <v>0</v>
      </c>
    </row>
    <row r="23" spans="1:22" s="26" customFormat="1" x14ac:dyDescent="0.25">
      <c r="A23" s="14"/>
      <c r="B23" s="7" t="s">
        <v>562</v>
      </c>
      <c r="C23" s="7"/>
      <c r="D23" s="4"/>
      <c r="E23" s="4"/>
      <c r="F23" s="21">
        <v>2</v>
      </c>
      <c r="G23" s="37">
        <f t="shared" si="0"/>
        <v>2</v>
      </c>
      <c r="H23" s="22"/>
      <c r="I23" s="4"/>
      <c r="J23" s="4"/>
      <c r="K23" s="4"/>
      <c r="L23" s="21">
        <f t="shared" si="1"/>
        <v>0</v>
      </c>
      <c r="M23" s="22"/>
      <c r="N23" s="4"/>
      <c r="O23" s="4"/>
      <c r="P23" s="4"/>
      <c r="Q23" s="21">
        <f t="shared" ref="Q23" si="14">M23+N23+O23+P23</f>
        <v>0</v>
      </c>
      <c r="R23" s="58">
        <f t="shared" ref="R23" si="15">C23+H23-M23</f>
        <v>0</v>
      </c>
      <c r="S23" s="4">
        <f t="shared" ref="S23" si="16">D23+I23-N23</f>
        <v>0</v>
      </c>
      <c r="T23" s="4">
        <f t="shared" ref="T23" si="17">E23+J23-O23</f>
        <v>0</v>
      </c>
      <c r="U23" s="4">
        <f t="shared" ref="U23" si="18">F23+K23-P23</f>
        <v>2</v>
      </c>
      <c r="V23" s="36">
        <f t="shared" ref="V23" si="19">G23+L23-Q23</f>
        <v>2</v>
      </c>
    </row>
    <row r="24" spans="1:22" s="26" customFormat="1" x14ac:dyDescent="0.25">
      <c r="A24" s="14"/>
      <c r="B24" s="7" t="s">
        <v>563</v>
      </c>
      <c r="C24" s="7"/>
      <c r="D24" s="4"/>
      <c r="E24" s="4"/>
      <c r="F24" s="21">
        <v>2</v>
      </c>
      <c r="G24" s="37">
        <f t="shared" si="0"/>
        <v>2</v>
      </c>
      <c r="H24" s="22"/>
      <c r="I24" s="4"/>
      <c r="J24" s="4"/>
      <c r="K24" s="4"/>
      <c r="L24" s="21">
        <f t="shared" si="1"/>
        <v>0</v>
      </c>
      <c r="M24" s="22"/>
      <c r="N24" s="4"/>
      <c r="O24" s="4"/>
      <c r="P24" s="4">
        <f>1</f>
        <v>1</v>
      </c>
      <c r="Q24" s="21">
        <f t="shared" ref="Q24" si="20">M24+N24+O24+P24</f>
        <v>1</v>
      </c>
      <c r="R24" s="58">
        <f t="shared" ref="R24" si="21">C24+H24-M24</f>
        <v>0</v>
      </c>
      <c r="S24" s="4">
        <f t="shared" ref="S24" si="22">D24+I24-N24</f>
        <v>0</v>
      </c>
      <c r="T24" s="4">
        <f t="shared" ref="T24" si="23">E24+J24-O24</f>
        <v>0</v>
      </c>
      <c r="U24" s="4">
        <f t="shared" ref="U24" si="24">F24+K24-P24</f>
        <v>1</v>
      </c>
      <c r="V24" s="36">
        <f t="shared" ref="V24" si="25">G24+L24-Q24</f>
        <v>1</v>
      </c>
    </row>
    <row r="25" spans="1:22" x14ac:dyDescent="0.25">
      <c r="A25" s="14" t="s">
        <v>32</v>
      </c>
      <c r="B25" s="7" t="s">
        <v>545</v>
      </c>
      <c r="C25" s="7"/>
      <c r="D25" s="4"/>
      <c r="E25" s="4">
        <v>1</v>
      </c>
      <c r="F25" s="21"/>
      <c r="G25" s="37">
        <f t="shared" si="0"/>
        <v>1</v>
      </c>
      <c r="H25" s="22"/>
      <c r="I25" s="4"/>
      <c r="J25" s="4"/>
      <c r="K25" s="4"/>
      <c r="L25" s="21">
        <f t="shared" si="1"/>
        <v>0</v>
      </c>
      <c r="M25" s="22"/>
      <c r="N25" s="4"/>
      <c r="O25" s="4"/>
      <c r="P25" s="4"/>
      <c r="Q25" s="21">
        <f t="shared" si="2"/>
        <v>0</v>
      </c>
      <c r="R25" s="58">
        <f t="shared" si="3"/>
        <v>0</v>
      </c>
      <c r="S25" s="4">
        <f t="shared" si="4"/>
        <v>0</v>
      </c>
      <c r="T25" s="4">
        <f t="shared" si="5"/>
        <v>1</v>
      </c>
      <c r="U25" s="4">
        <f t="shared" si="6"/>
        <v>0</v>
      </c>
      <c r="V25" s="36">
        <f t="shared" si="7"/>
        <v>1</v>
      </c>
    </row>
    <row r="26" spans="1:22" x14ac:dyDescent="0.25">
      <c r="A26" s="14" t="s">
        <v>33</v>
      </c>
      <c r="B26" s="7" t="s">
        <v>856</v>
      </c>
      <c r="C26" s="7"/>
      <c r="D26" s="4"/>
      <c r="E26" s="4">
        <v>1</v>
      </c>
      <c r="F26" s="21">
        <v>6</v>
      </c>
      <c r="G26" s="37">
        <f t="shared" si="0"/>
        <v>7</v>
      </c>
      <c r="H26" s="22"/>
      <c r="I26" s="4"/>
      <c r="J26" s="4"/>
      <c r="K26" s="4"/>
      <c r="L26" s="21">
        <f t="shared" si="1"/>
        <v>0</v>
      </c>
      <c r="M26" s="22"/>
      <c r="N26" s="4"/>
      <c r="O26" s="4">
        <f>1</f>
        <v>1</v>
      </c>
      <c r="P26" s="4">
        <f>1+1+1+1+2</f>
        <v>6</v>
      </c>
      <c r="Q26" s="21">
        <f t="shared" si="2"/>
        <v>7</v>
      </c>
      <c r="R26" s="58">
        <f t="shared" si="3"/>
        <v>0</v>
      </c>
      <c r="S26" s="4">
        <f t="shared" si="4"/>
        <v>0</v>
      </c>
      <c r="T26" s="4">
        <f t="shared" si="5"/>
        <v>0</v>
      </c>
      <c r="U26" s="4">
        <f t="shared" si="6"/>
        <v>0</v>
      </c>
      <c r="V26" s="36">
        <f t="shared" si="7"/>
        <v>0</v>
      </c>
    </row>
    <row r="27" spans="1:22" x14ac:dyDescent="0.25">
      <c r="A27" s="14" t="s">
        <v>34</v>
      </c>
      <c r="B27" s="7" t="s">
        <v>546</v>
      </c>
      <c r="C27" s="7"/>
      <c r="D27" s="4"/>
      <c r="E27" s="4">
        <v>1</v>
      </c>
      <c r="F27" s="21"/>
      <c r="G27" s="37">
        <f t="shared" si="0"/>
        <v>1</v>
      </c>
      <c r="H27" s="22"/>
      <c r="I27" s="4"/>
      <c r="J27" s="4"/>
      <c r="K27" s="4"/>
      <c r="L27" s="21">
        <f t="shared" si="1"/>
        <v>0</v>
      </c>
      <c r="M27" s="22"/>
      <c r="N27" s="4"/>
      <c r="O27" s="4"/>
      <c r="P27" s="4"/>
      <c r="Q27" s="21">
        <f t="shared" si="2"/>
        <v>0</v>
      </c>
      <c r="R27" s="58">
        <f t="shared" si="3"/>
        <v>0</v>
      </c>
      <c r="S27" s="4">
        <f t="shared" si="4"/>
        <v>0</v>
      </c>
      <c r="T27" s="4">
        <f t="shared" si="5"/>
        <v>1</v>
      </c>
      <c r="U27" s="4">
        <f t="shared" si="6"/>
        <v>0</v>
      </c>
      <c r="V27" s="36">
        <f t="shared" si="7"/>
        <v>1</v>
      </c>
    </row>
    <row r="28" spans="1:22" s="26" customFormat="1" x14ac:dyDescent="0.25">
      <c r="A28" s="14"/>
      <c r="B28" s="7" t="s">
        <v>894</v>
      </c>
      <c r="C28" s="47" t="s">
        <v>18</v>
      </c>
      <c r="D28" s="5"/>
      <c r="E28" s="5">
        <v>1</v>
      </c>
      <c r="F28" s="15"/>
      <c r="G28" s="37">
        <f t="shared" si="0"/>
        <v>6</v>
      </c>
      <c r="H28" s="48"/>
      <c r="I28" s="38"/>
      <c r="J28" s="38"/>
      <c r="K28" s="38"/>
      <c r="L28" s="49">
        <f t="shared" si="1"/>
        <v>0</v>
      </c>
      <c r="M28" s="48">
        <f>2+2+1</f>
        <v>5</v>
      </c>
      <c r="N28" s="38"/>
      <c r="O28" s="38">
        <f>1</f>
        <v>1</v>
      </c>
      <c r="P28" s="38"/>
      <c r="Q28" s="49">
        <f t="shared" si="2"/>
        <v>6</v>
      </c>
      <c r="R28" s="58">
        <f t="shared" si="3"/>
        <v>0</v>
      </c>
      <c r="S28" s="4">
        <f t="shared" si="4"/>
        <v>0</v>
      </c>
      <c r="T28" s="4">
        <f t="shared" si="5"/>
        <v>0</v>
      </c>
      <c r="U28" s="4">
        <f t="shared" si="6"/>
        <v>0</v>
      </c>
      <c r="V28" s="50">
        <f t="shared" si="7"/>
        <v>0</v>
      </c>
    </row>
    <row r="29" spans="1:22" x14ac:dyDescent="0.25">
      <c r="A29" s="14" t="s">
        <v>35</v>
      </c>
      <c r="B29" s="7" t="s">
        <v>547</v>
      </c>
      <c r="C29" s="7"/>
      <c r="D29" s="4"/>
      <c r="E29" s="4">
        <v>1</v>
      </c>
      <c r="F29" s="21">
        <v>1</v>
      </c>
      <c r="G29" s="37">
        <f t="shared" si="0"/>
        <v>2</v>
      </c>
      <c r="H29" s="22"/>
      <c r="I29" s="4"/>
      <c r="J29" s="4"/>
      <c r="K29" s="4"/>
      <c r="L29" s="21">
        <f t="shared" si="1"/>
        <v>0</v>
      </c>
      <c r="M29" s="22"/>
      <c r="N29" s="4"/>
      <c r="O29" s="4">
        <f>1</f>
        <v>1</v>
      </c>
      <c r="P29" s="4">
        <f>1</f>
        <v>1</v>
      </c>
      <c r="Q29" s="21">
        <f t="shared" si="2"/>
        <v>2</v>
      </c>
      <c r="R29" s="58">
        <f t="shared" si="3"/>
        <v>0</v>
      </c>
      <c r="S29" s="4">
        <f t="shared" si="4"/>
        <v>0</v>
      </c>
      <c r="T29" s="4">
        <f t="shared" si="5"/>
        <v>0</v>
      </c>
      <c r="U29" s="4">
        <f t="shared" si="6"/>
        <v>0</v>
      </c>
      <c r="V29" s="36">
        <f t="shared" si="7"/>
        <v>0</v>
      </c>
    </row>
    <row r="30" spans="1:22" s="26" customFormat="1" x14ac:dyDescent="0.25">
      <c r="A30" s="14"/>
      <c r="B30" s="7" t="s">
        <v>570</v>
      </c>
      <c r="C30" s="7"/>
      <c r="D30" s="4"/>
      <c r="E30" s="4"/>
      <c r="F30" s="21">
        <v>2</v>
      </c>
      <c r="G30" s="37">
        <f t="shared" si="0"/>
        <v>2</v>
      </c>
      <c r="H30" s="22"/>
      <c r="I30" s="4"/>
      <c r="J30" s="4"/>
      <c r="K30" s="4"/>
      <c r="L30" s="21">
        <f t="shared" si="1"/>
        <v>0</v>
      </c>
      <c r="M30" s="22"/>
      <c r="N30" s="4"/>
      <c r="O30" s="4"/>
      <c r="P30" s="4">
        <v>1</v>
      </c>
      <c r="Q30" s="21">
        <f t="shared" ref="Q30" si="26">M30+N30+O30+P30</f>
        <v>1</v>
      </c>
      <c r="R30" s="58">
        <f t="shared" ref="R30" si="27">C30+H30-M30</f>
        <v>0</v>
      </c>
      <c r="S30" s="4">
        <f t="shared" ref="S30" si="28">D30+I30-N30</f>
        <v>0</v>
      </c>
      <c r="T30" s="4">
        <f t="shared" ref="T30" si="29">E30+J30-O30</f>
        <v>0</v>
      </c>
      <c r="U30" s="4">
        <f t="shared" ref="U30" si="30">F30+K30-P30</f>
        <v>1</v>
      </c>
      <c r="V30" s="36">
        <f t="shared" ref="V30" si="31">G30+L30-Q30</f>
        <v>1</v>
      </c>
    </row>
    <row r="31" spans="1:22" x14ac:dyDescent="0.25">
      <c r="A31" s="14" t="s">
        <v>36</v>
      </c>
      <c r="B31" s="7" t="s">
        <v>548</v>
      </c>
      <c r="C31" s="7"/>
      <c r="D31" s="4"/>
      <c r="E31" s="4">
        <f>1+1</f>
        <v>2</v>
      </c>
      <c r="F31" s="21">
        <v>4</v>
      </c>
      <c r="G31" s="37">
        <f t="shared" si="0"/>
        <v>6</v>
      </c>
      <c r="H31" s="22"/>
      <c r="I31" s="4"/>
      <c r="J31" s="4"/>
      <c r="K31" s="4"/>
      <c r="L31" s="21">
        <f t="shared" si="1"/>
        <v>0</v>
      </c>
      <c r="M31" s="22"/>
      <c r="N31" s="4"/>
      <c r="O31" s="4">
        <f>1+1</f>
        <v>2</v>
      </c>
      <c r="P31" s="4">
        <f>1+1+1+1</f>
        <v>4</v>
      </c>
      <c r="Q31" s="21">
        <f t="shared" si="2"/>
        <v>6</v>
      </c>
      <c r="R31" s="58">
        <f t="shared" si="3"/>
        <v>0</v>
      </c>
      <c r="S31" s="4">
        <f t="shared" si="4"/>
        <v>0</v>
      </c>
      <c r="T31" s="4">
        <f t="shared" si="5"/>
        <v>0</v>
      </c>
      <c r="U31" s="4">
        <f t="shared" si="6"/>
        <v>0</v>
      </c>
      <c r="V31" s="36">
        <f t="shared" si="7"/>
        <v>0</v>
      </c>
    </row>
    <row r="32" spans="1:22" x14ac:dyDescent="0.25">
      <c r="A32" s="14" t="s">
        <v>37</v>
      </c>
      <c r="B32" s="7" t="s">
        <v>549</v>
      </c>
      <c r="C32" s="7"/>
      <c r="D32" s="4"/>
      <c r="E32" s="4">
        <v>2</v>
      </c>
      <c r="F32" s="21"/>
      <c r="G32" s="37">
        <f t="shared" si="0"/>
        <v>2</v>
      </c>
      <c r="H32" s="22"/>
      <c r="I32" s="4"/>
      <c r="J32" s="4"/>
      <c r="K32" s="4"/>
      <c r="L32" s="21">
        <f t="shared" si="1"/>
        <v>0</v>
      </c>
      <c r="M32" s="22"/>
      <c r="N32" s="4"/>
      <c r="O32" s="4">
        <f>1+1</f>
        <v>2</v>
      </c>
      <c r="P32" s="4"/>
      <c r="Q32" s="21">
        <f t="shared" si="2"/>
        <v>2</v>
      </c>
      <c r="R32" s="58">
        <f t="shared" si="3"/>
        <v>0</v>
      </c>
      <c r="S32" s="4">
        <f t="shared" si="4"/>
        <v>0</v>
      </c>
      <c r="T32" s="4">
        <f t="shared" si="5"/>
        <v>0</v>
      </c>
      <c r="U32" s="4">
        <f t="shared" si="6"/>
        <v>0</v>
      </c>
      <c r="V32" s="36">
        <f t="shared" si="7"/>
        <v>0</v>
      </c>
    </row>
    <row r="33" spans="1:22" x14ac:dyDescent="0.25">
      <c r="A33" s="14" t="s">
        <v>38</v>
      </c>
      <c r="B33" s="7" t="s">
        <v>550</v>
      </c>
      <c r="C33" s="7"/>
      <c r="D33" s="4"/>
      <c r="E33" s="4">
        <v>1</v>
      </c>
      <c r="F33" s="21"/>
      <c r="G33" s="37">
        <f t="shared" si="0"/>
        <v>1</v>
      </c>
      <c r="H33" s="22"/>
      <c r="I33" s="4"/>
      <c r="J33" s="4"/>
      <c r="K33" s="4"/>
      <c r="L33" s="21">
        <f t="shared" si="1"/>
        <v>0</v>
      </c>
      <c r="M33" s="22"/>
      <c r="N33" s="4"/>
      <c r="O33" s="4"/>
      <c r="P33" s="4"/>
      <c r="Q33" s="21">
        <f t="shared" si="2"/>
        <v>0</v>
      </c>
      <c r="R33" s="58">
        <f t="shared" si="3"/>
        <v>0</v>
      </c>
      <c r="S33" s="4">
        <f t="shared" si="4"/>
        <v>0</v>
      </c>
      <c r="T33" s="4">
        <f t="shared" si="5"/>
        <v>1</v>
      </c>
      <c r="U33" s="4">
        <f t="shared" si="6"/>
        <v>0</v>
      </c>
      <c r="V33" s="36">
        <f t="shared" si="7"/>
        <v>1</v>
      </c>
    </row>
    <row r="34" spans="1:22" x14ac:dyDescent="0.25">
      <c r="A34" s="14" t="s">
        <v>39</v>
      </c>
      <c r="B34" s="7" t="s">
        <v>551</v>
      </c>
      <c r="C34" s="7"/>
      <c r="D34" s="4"/>
      <c r="E34" s="4">
        <v>1</v>
      </c>
      <c r="F34" s="21">
        <v>2</v>
      </c>
      <c r="G34" s="37">
        <f t="shared" si="0"/>
        <v>3</v>
      </c>
      <c r="H34" s="22"/>
      <c r="I34" s="4"/>
      <c r="J34" s="4"/>
      <c r="K34" s="4"/>
      <c r="L34" s="21">
        <f t="shared" si="1"/>
        <v>0</v>
      </c>
      <c r="M34" s="22"/>
      <c r="N34" s="4"/>
      <c r="O34" s="4"/>
      <c r="P34" s="4"/>
      <c r="Q34" s="21">
        <f t="shared" si="2"/>
        <v>0</v>
      </c>
      <c r="R34" s="58">
        <f t="shared" si="3"/>
        <v>0</v>
      </c>
      <c r="S34" s="4">
        <f t="shared" si="4"/>
        <v>0</v>
      </c>
      <c r="T34" s="4">
        <f t="shared" si="5"/>
        <v>1</v>
      </c>
      <c r="U34" s="4">
        <f t="shared" si="6"/>
        <v>2</v>
      </c>
      <c r="V34" s="36">
        <f t="shared" si="7"/>
        <v>3</v>
      </c>
    </row>
    <row r="35" spans="1:22" x14ac:dyDescent="0.25">
      <c r="A35" s="14" t="s">
        <v>40</v>
      </c>
      <c r="B35" s="7" t="s">
        <v>552</v>
      </c>
      <c r="C35" s="7"/>
      <c r="D35" s="4"/>
      <c r="E35" s="4">
        <v>1</v>
      </c>
      <c r="F35" s="21"/>
      <c r="G35" s="37">
        <f t="shared" si="0"/>
        <v>1</v>
      </c>
      <c r="H35" s="22"/>
      <c r="I35" s="4"/>
      <c r="J35" s="4"/>
      <c r="K35" s="4"/>
      <c r="L35" s="21">
        <f t="shared" si="1"/>
        <v>0</v>
      </c>
      <c r="M35" s="22"/>
      <c r="N35" s="4"/>
      <c r="O35" s="4"/>
      <c r="P35" s="4"/>
      <c r="Q35" s="21">
        <f t="shared" si="2"/>
        <v>0</v>
      </c>
      <c r="R35" s="58">
        <f t="shared" si="3"/>
        <v>0</v>
      </c>
      <c r="S35" s="4">
        <f t="shared" si="4"/>
        <v>0</v>
      </c>
      <c r="T35" s="4">
        <f t="shared" si="5"/>
        <v>1</v>
      </c>
      <c r="U35" s="4">
        <f t="shared" si="6"/>
        <v>0</v>
      </c>
      <c r="V35" s="36">
        <f t="shared" si="7"/>
        <v>1</v>
      </c>
    </row>
    <row r="36" spans="1:22" x14ac:dyDescent="0.25">
      <c r="A36" s="14" t="s">
        <v>41</v>
      </c>
      <c r="B36" s="7" t="s">
        <v>553</v>
      </c>
      <c r="C36" s="7"/>
      <c r="D36" s="4"/>
      <c r="E36" s="4">
        <v>1</v>
      </c>
      <c r="F36" s="21"/>
      <c r="G36" s="37">
        <f t="shared" si="0"/>
        <v>1</v>
      </c>
      <c r="H36" s="22"/>
      <c r="I36" s="4"/>
      <c r="J36" s="4"/>
      <c r="K36" s="4"/>
      <c r="L36" s="21">
        <f t="shared" si="1"/>
        <v>0</v>
      </c>
      <c r="M36" s="22"/>
      <c r="N36" s="4"/>
      <c r="O36" s="4"/>
      <c r="P36" s="4"/>
      <c r="Q36" s="21">
        <f t="shared" si="2"/>
        <v>0</v>
      </c>
      <c r="R36" s="58">
        <f t="shared" si="3"/>
        <v>0</v>
      </c>
      <c r="S36" s="4">
        <f t="shared" si="4"/>
        <v>0</v>
      </c>
      <c r="T36" s="4">
        <f t="shared" si="5"/>
        <v>1</v>
      </c>
      <c r="U36" s="4">
        <f t="shared" si="6"/>
        <v>0</v>
      </c>
      <c r="V36" s="36">
        <f t="shared" si="7"/>
        <v>1</v>
      </c>
    </row>
    <row r="37" spans="1:22" x14ac:dyDescent="0.25">
      <c r="A37" s="14" t="s">
        <v>42</v>
      </c>
      <c r="B37" s="7" t="s">
        <v>554</v>
      </c>
      <c r="C37" s="7"/>
      <c r="D37" s="4"/>
      <c r="E37" s="4">
        <v>1</v>
      </c>
      <c r="F37" s="21"/>
      <c r="G37" s="37">
        <f t="shared" si="0"/>
        <v>1</v>
      </c>
      <c r="H37" s="22"/>
      <c r="I37" s="4"/>
      <c r="J37" s="4"/>
      <c r="K37" s="4"/>
      <c r="L37" s="21">
        <f t="shared" si="1"/>
        <v>0</v>
      </c>
      <c r="M37" s="22"/>
      <c r="N37" s="4"/>
      <c r="O37" s="4"/>
      <c r="P37" s="4"/>
      <c r="Q37" s="21">
        <f t="shared" si="2"/>
        <v>0</v>
      </c>
      <c r="R37" s="58">
        <f t="shared" si="3"/>
        <v>0</v>
      </c>
      <c r="S37" s="4">
        <f t="shared" si="4"/>
        <v>0</v>
      </c>
      <c r="T37" s="4">
        <f t="shared" si="5"/>
        <v>1</v>
      </c>
      <c r="U37" s="4">
        <f t="shared" si="6"/>
        <v>0</v>
      </c>
      <c r="V37" s="36">
        <f t="shared" si="7"/>
        <v>1</v>
      </c>
    </row>
    <row r="38" spans="1:22" x14ac:dyDescent="0.25">
      <c r="A38" s="14" t="s">
        <v>43</v>
      </c>
      <c r="B38" s="7" t="s">
        <v>555</v>
      </c>
      <c r="C38" s="7"/>
      <c r="D38" s="4"/>
      <c r="E38" s="4">
        <v>1</v>
      </c>
      <c r="F38" s="21"/>
      <c r="G38" s="37">
        <f t="shared" si="0"/>
        <v>1</v>
      </c>
      <c r="H38" s="22"/>
      <c r="I38" s="4"/>
      <c r="J38" s="4"/>
      <c r="K38" s="4"/>
      <c r="L38" s="21">
        <f t="shared" si="1"/>
        <v>0</v>
      </c>
      <c r="M38" s="22"/>
      <c r="N38" s="4"/>
      <c r="O38" s="4"/>
      <c r="P38" s="4"/>
      <c r="Q38" s="21">
        <f t="shared" si="2"/>
        <v>0</v>
      </c>
      <c r="R38" s="58">
        <f t="shared" si="3"/>
        <v>0</v>
      </c>
      <c r="S38" s="4">
        <f t="shared" si="4"/>
        <v>0</v>
      </c>
      <c r="T38" s="4">
        <f t="shared" si="5"/>
        <v>1</v>
      </c>
      <c r="U38" s="4">
        <f t="shared" si="6"/>
        <v>0</v>
      </c>
      <c r="V38" s="36">
        <f t="shared" si="7"/>
        <v>1</v>
      </c>
    </row>
    <row r="39" spans="1:22" x14ac:dyDescent="0.25">
      <c r="A39" s="14" t="s">
        <v>44</v>
      </c>
      <c r="B39" s="7" t="s">
        <v>556</v>
      </c>
      <c r="C39" s="7"/>
      <c r="D39" s="4"/>
      <c r="E39" s="4">
        <v>1</v>
      </c>
      <c r="F39" s="21"/>
      <c r="G39" s="37">
        <f t="shared" si="0"/>
        <v>1</v>
      </c>
      <c r="H39" s="22"/>
      <c r="I39" s="4"/>
      <c r="J39" s="4"/>
      <c r="K39" s="4"/>
      <c r="L39" s="21">
        <f t="shared" si="1"/>
        <v>0</v>
      </c>
      <c r="M39" s="22"/>
      <c r="N39" s="4"/>
      <c r="O39" s="4"/>
      <c r="P39" s="4"/>
      <c r="Q39" s="21">
        <f t="shared" si="2"/>
        <v>0</v>
      </c>
      <c r="R39" s="58">
        <f t="shared" si="3"/>
        <v>0</v>
      </c>
      <c r="S39" s="4">
        <f t="shared" si="4"/>
        <v>0</v>
      </c>
      <c r="T39" s="4">
        <f t="shared" si="5"/>
        <v>1</v>
      </c>
      <c r="U39" s="4">
        <f t="shared" si="6"/>
        <v>0</v>
      </c>
      <c r="V39" s="36">
        <f t="shared" si="7"/>
        <v>1</v>
      </c>
    </row>
    <row r="40" spans="1:22" x14ac:dyDescent="0.25">
      <c r="A40" s="14" t="s">
        <v>47</v>
      </c>
      <c r="B40" s="7" t="s">
        <v>557</v>
      </c>
      <c r="C40" s="7"/>
      <c r="D40" s="4"/>
      <c r="E40" s="4">
        <v>1</v>
      </c>
      <c r="F40" s="21"/>
      <c r="G40" s="37">
        <f t="shared" si="0"/>
        <v>1</v>
      </c>
      <c r="H40" s="22"/>
      <c r="I40" s="4"/>
      <c r="J40" s="4"/>
      <c r="K40" s="4"/>
      <c r="L40" s="21">
        <f t="shared" si="1"/>
        <v>0</v>
      </c>
      <c r="M40" s="22"/>
      <c r="N40" s="4"/>
      <c r="O40" s="4">
        <f>1</f>
        <v>1</v>
      </c>
      <c r="P40" s="4"/>
      <c r="Q40" s="21">
        <f t="shared" si="2"/>
        <v>1</v>
      </c>
      <c r="R40" s="58">
        <f t="shared" si="3"/>
        <v>0</v>
      </c>
      <c r="S40" s="4">
        <f t="shared" si="4"/>
        <v>0</v>
      </c>
      <c r="T40" s="4">
        <f t="shared" si="5"/>
        <v>0</v>
      </c>
      <c r="U40" s="4">
        <f t="shared" si="6"/>
        <v>0</v>
      </c>
      <c r="V40" s="36">
        <f t="shared" si="7"/>
        <v>0</v>
      </c>
    </row>
    <row r="41" spans="1:22" x14ac:dyDescent="0.25">
      <c r="A41" s="14" t="s">
        <v>48</v>
      </c>
      <c r="B41" s="7" t="s">
        <v>558</v>
      </c>
      <c r="C41" s="7"/>
      <c r="D41" s="4"/>
      <c r="E41" s="4">
        <v>1</v>
      </c>
      <c r="F41" s="21">
        <v>1</v>
      </c>
      <c r="G41" s="37">
        <f t="shared" si="0"/>
        <v>2</v>
      </c>
      <c r="H41" s="22"/>
      <c r="I41" s="4"/>
      <c r="J41" s="4"/>
      <c r="K41" s="4"/>
      <c r="L41" s="21">
        <f t="shared" si="1"/>
        <v>0</v>
      </c>
      <c r="M41" s="22"/>
      <c r="N41" s="4"/>
      <c r="O41" s="4">
        <f>1</f>
        <v>1</v>
      </c>
      <c r="P41" s="4">
        <f>1</f>
        <v>1</v>
      </c>
      <c r="Q41" s="21">
        <f t="shared" si="2"/>
        <v>2</v>
      </c>
      <c r="R41" s="58">
        <f t="shared" si="3"/>
        <v>0</v>
      </c>
      <c r="S41" s="4">
        <f t="shared" si="4"/>
        <v>0</v>
      </c>
      <c r="T41" s="4">
        <f t="shared" si="5"/>
        <v>0</v>
      </c>
      <c r="U41" s="4">
        <f t="shared" si="6"/>
        <v>0</v>
      </c>
      <c r="V41" s="36">
        <f t="shared" si="7"/>
        <v>0</v>
      </c>
    </row>
    <row r="42" spans="1:22" s="25" customFormat="1" x14ac:dyDescent="0.25">
      <c r="A42" s="14"/>
      <c r="B42" s="7" t="s">
        <v>559</v>
      </c>
      <c r="C42" s="7"/>
      <c r="D42" s="4"/>
      <c r="E42" s="4">
        <v>1</v>
      </c>
      <c r="F42" s="21"/>
      <c r="G42" s="37">
        <f t="shared" si="0"/>
        <v>1</v>
      </c>
      <c r="H42" s="22"/>
      <c r="I42" s="4"/>
      <c r="J42" s="4"/>
      <c r="K42" s="4"/>
      <c r="L42" s="21">
        <f t="shared" si="1"/>
        <v>0</v>
      </c>
      <c r="M42" s="22"/>
      <c r="N42" s="4"/>
      <c r="O42" s="4"/>
      <c r="P42" s="4"/>
      <c r="Q42" s="21">
        <f t="shared" si="2"/>
        <v>0</v>
      </c>
      <c r="R42" s="58">
        <f t="shared" si="3"/>
        <v>0</v>
      </c>
      <c r="S42" s="4">
        <f t="shared" si="4"/>
        <v>0</v>
      </c>
      <c r="T42" s="4">
        <f t="shared" si="5"/>
        <v>1</v>
      </c>
      <c r="U42" s="4">
        <f t="shared" si="6"/>
        <v>0</v>
      </c>
      <c r="V42" s="36">
        <f t="shared" si="7"/>
        <v>1</v>
      </c>
    </row>
    <row r="43" spans="1:22" x14ac:dyDescent="0.25">
      <c r="A43" s="14" t="s">
        <v>49</v>
      </c>
      <c r="B43" s="7" t="s">
        <v>560</v>
      </c>
      <c r="C43" s="7"/>
      <c r="D43" s="4"/>
      <c r="E43" s="4">
        <v>1</v>
      </c>
      <c r="F43" s="21"/>
      <c r="G43" s="37">
        <f t="shared" si="0"/>
        <v>1</v>
      </c>
      <c r="H43" s="22"/>
      <c r="I43" s="4"/>
      <c r="J43" s="4"/>
      <c r="K43" s="4"/>
      <c r="L43" s="21">
        <f t="shared" si="1"/>
        <v>0</v>
      </c>
      <c r="M43" s="22"/>
      <c r="N43" s="4"/>
      <c r="O43" s="4"/>
      <c r="P43" s="4"/>
      <c r="Q43" s="21">
        <f>M43+N43+O43+P43</f>
        <v>0</v>
      </c>
      <c r="R43" s="58">
        <f t="shared" si="3"/>
        <v>0</v>
      </c>
      <c r="S43" s="4">
        <f t="shared" si="4"/>
        <v>0</v>
      </c>
      <c r="T43" s="4">
        <f t="shared" si="5"/>
        <v>1</v>
      </c>
      <c r="U43" s="4">
        <f t="shared" si="6"/>
        <v>0</v>
      </c>
      <c r="V43" s="36">
        <f t="shared" si="7"/>
        <v>1</v>
      </c>
    </row>
    <row r="44" spans="1:22" x14ac:dyDescent="0.25">
      <c r="A44" s="14" t="s">
        <v>50</v>
      </c>
      <c r="B44" s="7" t="s">
        <v>561</v>
      </c>
      <c r="C44" s="7"/>
      <c r="D44" s="4"/>
      <c r="E44" s="4">
        <v>1</v>
      </c>
      <c r="F44" s="21"/>
      <c r="G44" s="37">
        <f t="shared" si="0"/>
        <v>1</v>
      </c>
      <c r="H44" s="22"/>
      <c r="I44" s="4"/>
      <c r="J44" s="4"/>
      <c r="K44" s="4"/>
      <c r="L44" s="21">
        <f t="shared" si="1"/>
        <v>0</v>
      </c>
      <c r="M44" s="22"/>
      <c r="N44" s="4"/>
      <c r="O44" s="4"/>
      <c r="P44" s="4"/>
      <c r="Q44" s="21">
        <f t="shared" si="2"/>
        <v>0</v>
      </c>
      <c r="R44" s="58">
        <f t="shared" si="3"/>
        <v>0</v>
      </c>
      <c r="S44" s="4">
        <f t="shared" si="4"/>
        <v>0</v>
      </c>
      <c r="T44" s="4">
        <f t="shared" si="5"/>
        <v>1</v>
      </c>
      <c r="U44" s="4">
        <f t="shared" si="6"/>
        <v>0</v>
      </c>
      <c r="V44" s="36">
        <f t="shared" si="7"/>
        <v>1</v>
      </c>
    </row>
    <row r="45" spans="1:22" x14ac:dyDescent="0.25">
      <c r="A45" s="14" t="s">
        <v>51</v>
      </c>
      <c r="B45" s="7" t="s">
        <v>565</v>
      </c>
      <c r="C45" s="7"/>
      <c r="D45" s="4"/>
      <c r="E45" s="4"/>
      <c r="F45" s="21">
        <v>1</v>
      </c>
      <c r="G45" s="37">
        <f t="shared" si="0"/>
        <v>1</v>
      </c>
      <c r="H45" s="22"/>
      <c r="I45" s="4"/>
      <c r="J45" s="4"/>
      <c r="K45" s="4"/>
      <c r="L45" s="21">
        <f t="shared" si="1"/>
        <v>0</v>
      </c>
      <c r="M45" s="22"/>
      <c r="N45" s="4"/>
      <c r="O45" s="4"/>
      <c r="P45" s="4">
        <f>1</f>
        <v>1</v>
      </c>
      <c r="Q45" s="21">
        <f t="shared" si="2"/>
        <v>1</v>
      </c>
      <c r="R45" s="58">
        <f t="shared" si="3"/>
        <v>0</v>
      </c>
      <c r="S45" s="4">
        <f t="shared" si="4"/>
        <v>0</v>
      </c>
      <c r="T45" s="4">
        <f t="shared" si="5"/>
        <v>0</v>
      </c>
      <c r="U45" s="4">
        <f t="shared" si="6"/>
        <v>0</v>
      </c>
      <c r="V45" s="36">
        <f t="shared" si="7"/>
        <v>0</v>
      </c>
    </row>
    <row r="46" spans="1:22" x14ac:dyDescent="0.25">
      <c r="A46" s="14" t="s">
        <v>52</v>
      </c>
      <c r="B46" s="7" t="s">
        <v>569</v>
      </c>
      <c r="C46" s="7"/>
      <c r="D46" s="4"/>
      <c r="E46" s="4"/>
      <c r="F46" s="21">
        <v>1</v>
      </c>
      <c r="G46" s="37">
        <f t="shared" si="0"/>
        <v>1</v>
      </c>
      <c r="H46" s="22"/>
      <c r="I46" s="4"/>
      <c r="J46" s="4"/>
      <c r="K46" s="4"/>
      <c r="L46" s="21">
        <f t="shared" si="1"/>
        <v>0</v>
      </c>
      <c r="M46" s="22"/>
      <c r="N46" s="4"/>
      <c r="O46" s="4"/>
      <c r="P46" s="4"/>
      <c r="Q46" s="21">
        <f t="shared" si="2"/>
        <v>0</v>
      </c>
      <c r="R46" s="58">
        <f t="shared" si="3"/>
        <v>0</v>
      </c>
      <c r="S46" s="4">
        <f t="shared" si="4"/>
        <v>0</v>
      </c>
      <c r="T46" s="4">
        <f t="shared" si="5"/>
        <v>0</v>
      </c>
      <c r="U46" s="4">
        <f t="shared" si="6"/>
        <v>1</v>
      </c>
      <c r="V46" s="36">
        <f t="shared" si="7"/>
        <v>1</v>
      </c>
    </row>
    <row r="47" spans="1:22" s="26" customFormat="1" x14ac:dyDescent="0.25">
      <c r="A47" s="14" t="s">
        <v>53</v>
      </c>
      <c r="B47" s="172" t="s">
        <v>901</v>
      </c>
      <c r="C47" s="172"/>
      <c r="D47" s="69"/>
      <c r="E47" s="69">
        <v>1</v>
      </c>
      <c r="F47" s="175">
        <v>4</v>
      </c>
      <c r="G47" s="37">
        <f t="shared" ref="G47:G59" si="32">C47+D47+E47+F47</f>
        <v>5</v>
      </c>
      <c r="H47" s="22"/>
      <c r="I47" s="4"/>
      <c r="J47" s="4"/>
      <c r="K47" s="4"/>
      <c r="L47" s="21">
        <f t="shared" ref="L47:L59" si="33">H47+I47+J47+K47</f>
        <v>0</v>
      </c>
      <c r="M47" s="22"/>
      <c r="N47" s="4"/>
      <c r="O47" s="4"/>
      <c r="P47" s="4">
        <f>1+1</f>
        <v>2</v>
      </c>
      <c r="Q47" s="21">
        <f t="shared" ref="Q47:Q59" si="34">M47+N47+O47+P47</f>
        <v>2</v>
      </c>
      <c r="R47" s="58">
        <f t="shared" ref="R47:R59" si="35">C47+H47-M47</f>
        <v>0</v>
      </c>
      <c r="S47" s="4">
        <f t="shared" ref="S47:S59" si="36">D47+I47-N47</f>
        <v>0</v>
      </c>
      <c r="T47" s="4">
        <f t="shared" ref="T47:T59" si="37">E47+J47-O47</f>
        <v>1</v>
      </c>
      <c r="U47" s="4">
        <f t="shared" ref="U47:U59" si="38">F47+K47-P47</f>
        <v>2</v>
      </c>
      <c r="V47" s="36">
        <f t="shared" ref="V47:V59" si="39">G47+L47-Q47</f>
        <v>3</v>
      </c>
    </row>
    <row r="48" spans="1:22" s="26" customFormat="1" x14ac:dyDescent="0.25">
      <c r="A48" s="14" t="s">
        <v>54</v>
      </c>
      <c r="B48" s="172" t="s">
        <v>902</v>
      </c>
      <c r="C48" s="172"/>
      <c r="D48" s="69"/>
      <c r="E48" s="69">
        <v>1</v>
      </c>
      <c r="F48" s="175">
        <v>4</v>
      </c>
      <c r="G48" s="37">
        <f t="shared" si="32"/>
        <v>5</v>
      </c>
      <c r="H48" s="22"/>
      <c r="I48" s="4"/>
      <c r="J48" s="4"/>
      <c r="K48" s="4"/>
      <c r="L48" s="21">
        <f t="shared" si="33"/>
        <v>0</v>
      </c>
      <c r="M48" s="22"/>
      <c r="N48" s="4"/>
      <c r="O48" s="4"/>
      <c r="P48" s="4">
        <f>1+1</f>
        <v>2</v>
      </c>
      <c r="Q48" s="21">
        <f t="shared" si="34"/>
        <v>2</v>
      </c>
      <c r="R48" s="58">
        <f t="shared" si="35"/>
        <v>0</v>
      </c>
      <c r="S48" s="4">
        <f t="shared" si="36"/>
        <v>0</v>
      </c>
      <c r="T48" s="4">
        <f t="shared" si="37"/>
        <v>1</v>
      </c>
      <c r="U48" s="4">
        <f t="shared" si="38"/>
        <v>2</v>
      </c>
      <c r="V48" s="36">
        <f t="shared" si="39"/>
        <v>3</v>
      </c>
    </row>
    <row r="49" spans="1:22" s="26" customFormat="1" x14ac:dyDescent="0.25">
      <c r="A49" s="14" t="s">
        <v>55</v>
      </c>
      <c r="B49" s="172" t="s">
        <v>903</v>
      </c>
      <c r="C49" s="172"/>
      <c r="D49" s="69"/>
      <c r="E49" s="69">
        <v>1</v>
      </c>
      <c r="F49" s="175">
        <v>4</v>
      </c>
      <c r="G49" s="37">
        <f t="shared" si="32"/>
        <v>5</v>
      </c>
      <c r="H49" s="22"/>
      <c r="I49" s="4"/>
      <c r="J49" s="4"/>
      <c r="K49" s="4"/>
      <c r="L49" s="21">
        <f t="shared" si="33"/>
        <v>0</v>
      </c>
      <c r="M49" s="22"/>
      <c r="N49" s="4"/>
      <c r="O49" s="4"/>
      <c r="P49" s="4">
        <f>1</f>
        <v>1</v>
      </c>
      <c r="Q49" s="21">
        <f t="shared" si="34"/>
        <v>1</v>
      </c>
      <c r="R49" s="58">
        <f t="shared" si="35"/>
        <v>0</v>
      </c>
      <c r="S49" s="4">
        <f t="shared" si="36"/>
        <v>0</v>
      </c>
      <c r="T49" s="4">
        <f t="shared" si="37"/>
        <v>1</v>
      </c>
      <c r="U49" s="4">
        <f t="shared" si="38"/>
        <v>3</v>
      </c>
      <c r="V49" s="36">
        <f t="shared" si="39"/>
        <v>4</v>
      </c>
    </row>
    <row r="50" spans="1:22" s="26" customFormat="1" x14ac:dyDescent="0.25">
      <c r="A50" s="14" t="s">
        <v>56</v>
      </c>
      <c r="B50" s="172" t="s">
        <v>904</v>
      </c>
      <c r="C50" s="172"/>
      <c r="D50" s="69"/>
      <c r="E50" s="69">
        <v>1</v>
      </c>
      <c r="F50" s="175">
        <v>4</v>
      </c>
      <c r="G50" s="37">
        <f t="shared" si="32"/>
        <v>5</v>
      </c>
      <c r="H50" s="22"/>
      <c r="I50" s="4"/>
      <c r="J50" s="4"/>
      <c r="K50" s="4"/>
      <c r="L50" s="21">
        <f t="shared" si="33"/>
        <v>0</v>
      </c>
      <c r="M50" s="22"/>
      <c r="N50" s="4"/>
      <c r="O50" s="4"/>
      <c r="P50" s="4">
        <f>1+1+1</f>
        <v>3</v>
      </c>
      <c r="Q50" s="21">
        <f t="shared" si="34"/>
        <v>3</v>
      </c>
      <c r="R50" s="58">
        <f t="shared" si="35"/>
        <v>0</v>
      </c>
      <c r="S50" s="4">
        <f t="shared" si="36"/>
        <v>0</v>
      </c>
      <c r="T50" s="4">
        <f t="shared" si="37"/>
        <v>1</v>
      </c>
      <c r="U50" s="4">
        <f t="shared" si="38"/>
        <v>1</v>
      </c>
      <c r="V50" s="36">
        <f t="shared" si="39"/>
        <v>2</v>
      </c>
    </row>
    <row r="51" spans="1:22" s="26" customFormat="1" x14ac:dyDescent="0.25">
      <c r="A51" s="14" t="s">
        <v>57</v>
      </c>
      <c r="B51" s="172" t="s">
        <v>905</v>
      </c>
      <c r="C51" s="172"/>
      <c r="D51" s="69"/>
      <c r="E51" s="69">
        <v>1</v>
      </c>
      <c r="F51" s="175">
        <v>4</v>
      </c>
      <c r="G51" s="37">
        <f t="shared" si="32"/>
        <v>5</v>
      </c>
      <c r="H51" s="22"/>
      <c r="I51" s="4"/>
      <c r="J51" s="4"/>
      <c r="K51" s="4"/>
      <c r="L51" s="21">
        <f t="shared" si="33"/>
        <v>0</v>
      </c>
      <c r="M51" s="22"/>
      <c r="N51" s="4"/>
      <c r="O51" s="4"/>
      <c r="P51" s="4">
        <f>1</f>
        <v>1</v>
      </c>
      <c r="Q51" s="21">
        <f t="shared" si="34"/>
        <v>1</v>
      </c>
      <c r="R51" s="58">
        <f t="shared" si="35"/>
        <v>0</v>
      </c>
      <c r="S51" s="4">
        <f t="shared" si="36"/>
        <v>0</v>
      </c>
      <c r="T51" s="4">
        <f t="shared" si="37"/>
        <v>1</v>
      </c>
      <c r="U51" s="4">
        <f t="shared" si="38"/>
        <v>3</v>
      </c>
      <c r="V51" s="36">
        <f t="shared" si="39"/>
        <v>4</v>
      </c>
    </row>
    <row r="52" spans="1:22" s="26" customFormat="1" x14ac:dyDescent="0.25">
      <c r="A52" s="14" t="s">
        <v>58</v>
      </c>
      <c r="B52" s="172" t="s">
        <v>906</v>
      </c>
      <c r="C52" s="172"/>
      <c r="D52" s="69"/>
      <c r="E52" s="69">
        <v>1</v>
      </c>
      <c r="F52" s="175">
        <v>7</v>
      </c>
      <c r="G52" s="37">
        <f t="shared" si="32"/>
        <v>8</v>
      </c>
      <c r="H52" s="22"/>
      <c r="I52" s="4"/>
      <c r="J52" s="4"/>
      <c r="K52" s="4"/>
      <c r="L52" s="21">
        <f t="shared" si="33"/>
        <v>0</v>
      </c>
      <c r="M52" s="22"/>
      <c r="N52" s="4"/>
      <c r="O52" s="4"/>
      <c r="P52" s="4">
        <f>1+1</f>
        <v>2</v>
      </c>
      <c r="Q52" s="21">
        <f t="shared" si="34"/>
        <v>2</v>
      </c>
      <c r="R52" s="58">
        <f t="shared" si="35"/>
        <v>0</v>
      </c>
      <c r="S52" s="4">
        <f t="shared" si="36"/>
        <v>0</v>
      </c>
      <c r="T52" s="4">
        <f t="shared" si="37"/>
        <v>1</v>
      </c>
      <c r="U52" s="4">
        <f t="shared" si="38"/>
        <v>5</v>
      </c>
      <c r="V52" s="36">
        <f t="shared" si="39"/>
        <v>6</v>
      </c>
    </row>
    <row r="53" spans="1:22" s="26" customFormat="1" x14ac:dyDescent="0.25">
      <c r="A53" s="14" t="s">
        <v>59</v>
      </c>
      <c r="B53" s="172" t="s">
        <v>907</v>
      </c>
      <c r="C53" s="172"/>
      <c r="D53" s="69"/>
      <c r="E53" s="69">
        <v>1</v>
      </c>
      <c r="F53" s="175">
        <v>4</v>
      </c>
      <c r="G53" s="37">
        <f t="shared" si="32"/>
        <v>5</v>
      </c>
      <c r="H53" s="22"/>
      <c r="I53" s="4"/>
      <c r="J53" s="4"/>
      <c r="K53" s="4"/>
      <c r="L53" s="21">
        <f t="shared" si="33"/>
        <v>0</v>
      </c>
      <c r="M53" s="22"/>
      <c r="N53" s="4"/>
      <c r="O53" s="4"/>
      <c r="P53" s="4">
        <f>1</f>
        <v>1</v>
      </c>
      <c r="Q53" s="21">
        <f t="shared" si="34"/>
        <v>1</v>
      </c>
      <c r="R53" s="58">
        <f t="shared" si="35"/>
        <v>0</v>
      </c>
      <c r="S53" s="4">
        <f t="shared" si="36"/>
        <v>0</v>
      </c>
      <c r="T53" s="4">
        <f t="shared" si="37"/>
        <v>1</v>
      </c>
      <c r="U53" s="4">
        <f t="shared" si="38"/>
        <v>3</v>
      </c>
      <c r="V53" s="36">
        <f t="shared" si="39"/>
        <v>4</v>
      </c>
    </row>
    <row r="54" spans="1:22" s="26" customFormat="1" x14ac:dyDescent="0.25">
      <c r="A54" s="14" t="s">
        <v>60</v>
      </c>
      <c r="B54" s="172" t="s">
        <v>908</v>
      </c>
      <c r="C54" s="172"/>
      <c r="D54" s="69"/>
      <c r="E54" s="69">
        <v>1</v>
      </c>
      <c r="F54" s="175">
        <v>2</v>
      </c>
      <c r="G54" s="37">
        <f t="shared" si="32"/>
        <v>3</v>
      </c>
      <c r="H54" s="22"/>
      <c r="I54" s="4"/>
      <c r="J54" s="4"/>
      <c r="K54" s="4"/>
      <c r="L54" s="21">
        <f t="shared" si="33"/>
        <v>0</v>
      </c>
      <c r="M54" s="22"/>
      <c r="N54" s="4"/>
      <c r="O54" s="4"/>
      <c r="P54" s="4">
        <f>1</f>
        <v>1</v>
      </c>
      <c r="Q54" s="21">
        <f t="shared" si="34"/>
        <v>1</v>
      </c>
      <c r="R54" s="58">
        <f t="shared" si="35"/>
        <v>0</v>
      </c>
      <c r="S54" s="4">
        <f t="shared" si="36"/>
        <v>0</v>
      </c>
      <c r="T54" s="4">
        <f t="shared" si="37"/>
        <v>1</v>
      </c>
      <c r="U54" s="4">
        <f t="shared" si="38"/>
        <v>1</v>
      </c>
      <c r="V54" s="36">
        <f t="shared" si="39"/>
        <v>2</v>
      </c>
    </row>
    <row r="55" spans="1:22" s="26" customFormat="1" x14ac:dyDescent="0.25">
      <c r="A55" s="14" t="s">
        <v>61</v>
      </c>
      <c r="B55" s="172" t="s">
        <v>909</v>
      </c>
      <c r="C55" s="172"/>
      <c r="D55" s="69"/>
      <c r="E55" s="69">
        <v>1</v>
      </c>
      <c r="F55" s="175">
        <v>2</v>
      </c>
      <c r="G55" s="37">
        <f t="shared" si="32"/>
        <v>3</v>
      </c>
      <c r="H55" s="22"/>
      <c r="I55" s="4"/>
      <c r="J55" s="4"/>
      <c r="K55" s="4"/>
      <c r="L55" s="21">
        <f t="shared" si="33"/>
        <v>0</v>
      </c>
      <c r="M55" s="22"/>
      <c r="N55" s="4"/>
      <c r="O55" s="4"/>
      <c r="P55" s="4">
        <f>1</f>
        <v>1</v>
      </c>
      <c r="Q55" s="21">
        <f t="shared" si="34"/>
        <v>1</v>
      </c>
      <c r="R55" s="58">
        <f t="shared" si="35"/>
        <v>0</v>
      </c>
      <c r="S55" s="4">
        <f t="shared" si="36"/>
        <v>0</v>
      </c>
      <c r="T55" s="4">
        <f t="shared" si="37"/>
        <v>1</v>
      </c>
      <c r="U55" s="4">
        <f t="shared" si="38"/>
        <v>1</v>
      </c>
      <c r="V55" s="36">
        <f t="shared" si="39"/>
        <v>2</v>
      </c>
    </row>
    <row r="56" spans="1:22" s="26" customFormat="1" x14ac:dyDescent="0.25">
      <c r="A56" s="14" t="s">
        <v>62</v>
      </c>
      <c r="B56" s="172" t="s">
        <v>910</v>
      </c>
      <c r="C56" s="172"/>
      <c r="D56" s="69"/>
      <c r="E56" s="69">
        <v>1</v>
      </c>
      <c r="F56" s="175">
        <v>2</v>
      </c>
      <c r="G56" s="37">
        <f t="shared" si="32"/>
        <v>3</v>
      </c>
      <c r="H56" s="22"/>
      <c r="I56" s="4"/>
      <c r="J56" s="4"/>
      <c r="K56" s="4"/>
      <c r="L56" s="21">
        <f t="shared" si="33"/>
        <v>0</v>
      </c>
      <c r="M56" s="22"/>
      <c r="N56" s="4"/>
      <c r="O56" s="4"/>
      <c r="P56" s="4">
        <f>1</f>
        <v>1</v>
      </c>
      <c r="Q56" s="21">
        <f t="shared" si="34"/>
        <v>1</v>
      </c>
      <c r="R56" s="58">
        <f t="shared" si="35"/>
        <v>0</v>
      </c>
      <c r="S56" s="4">
        <f t="shared" si="36"/>
        <v>0</v>
      </c>
      <c r="T56" s="4">
        <f t="shared" si="37"/>
        <v>1</v>
      </c>
      <c r="U56" s="4">
        <f t="shared" si="38"/>
        <v>1</v>
      </c>
      <c r="V56" s="36">
        <f t="shared" si="39"/>
        <v>2</v>
      </c>
    </row>
    <row r="57" spans="1:22" s="26" customFormat="1" x14ac:dyDescent="0.25">
      <c r="A57" s="14" t="s">
        <v>63</v>
      </c>
      <c r="B57" s="172" t="s">
        <v>911</v>
      </c>
      <c r="C57" s="172"/>
      <c r="D57" s="69"/>
      <c r="E57" s="69">
        <v>1</v>
      </c>
      <c r="F57" s="175">
        <v>1</v>
      </c>
      <c r="G57" s="37">
        <f t="shared" si="32"/>
        <v>2</v>
      </c>
      <c r="H57" s="22"/>
      <c r="I57" s="4"/>
      <c r="J57" s="4"/>
      <c r="K57" s="4"/>
      <c r="L57" s="21">
        <f t="shared" si="33"/>
        <v>0</v>
      </c>
      <c r="M57" s="22"/>
      <c r="N57" s="4"/>
      <c r="O57" s="4"/>
      <c r="P57" s="4">
        <f>1</f>
        <v>1</v>
      </c>
      <c r="Q57" s="21">
        <f t="shared" si="34"/>
        <v>1</v>
      </c>
      <c r="R57" s="58">
        <f t="shared" si="35"/>
        <v>0</v>
      </c>
      <c r="S57" s="4">
        <f t="shared" si="36"/>
        <v>0</v>
      </c>
      <c r="T57" s="4">
        <f t="shared" si="37"/>
        <v>1</v>
      </c>
      <c r="U57" s="4">
        <f t="shared" si="38"/>
        <v>0</v>
      </c>
      <c r="V57" s="36">
        <f t="shared" si="39"/>
        <v>1</v>
      </c>
    </row>
    <row r="58" spans="1:22" s="26" customFormat="1" x14ac:dyDescent="0.25">
      <c r="A58" s="14" t="s">
        <v>64</v>
      </c>
      <c r="B58" s="172" t="s">
        <v>912</v>
      </c>
      <c r="C58" s="172"/>
      <c r="D58" s="69"/>
      <c r="E58" s="69">
        <v>1</v>
      </c>
      <c r="F58" s="175">
        <v>1</v>
      </c>
      <c r="G58" s="37">
        <f t="shared" si="32"/>
        <v>2</v>
      </c>
      <c r="H58" s="22"/>
      <c r="I58" s="4"/>
      <c r="J58" s="4"/>
      <c r="K58" s="4"/>
      <c r="L58" s="21">
        <f t="shared" si="33"/>
        <v>0</v>
      </c>
      <c r="M58" s="22"/>
      <c r="N58" s="4"/>
      <c r="O58" s="4">
        <f>1</f>
        <v>1</v>
      </c>
      <c r="P58" s="4">
        <f>1</f>
        <v>1</v>
      </c>
      <c r="Q58" s="21">
        <f t="shared" si="34"/>
        <v>2</v>
      </c>
      <c r="R58" s="58">
        <f t="shared" si="35"/>
        <v>0</v>
      </c>
      <c r="S58" s="4">
        <f t="shared" si="36"/>
        <v>0</v>
      </c>
      <c r="T58" s="4">
        <f t="shared" si="37"/>
        <v>0</v>
      </c>
      <c r="U58" s="4">
        <f t="shared" si="38"/>
        <v>0</v>
      </c>
      <c r="V58" s="36">
        <f t="shared" si="39"/>
        <v>0</v>
      </c>
    </row>
    <row r="59" spans="1:22" s="26" customFormat="1" x14ac:dyDescent="0.25">
      <c r="A59" s="14" t="s">
        <v>65</v>
      </c>
      <c r="B59" s="172" t="s">
        <v>913</v>
      </c>
      <c r="C59" s="172"/>
      <c r="D59" s="69"/>
      <c r="E59" s="69">
        <v>1</v>
      </c>
      <c r="F59" s="175"/>
      <c r="G59" s="37">
        <f t="shared" si="32"/>
        <v>1</v>
      </c>
      <c r="H59" s="22"/>
      <c r="I59" s="4"/>
      <c r="J59" s="4"/>
      <c r="K59" s="4"/>
      <c r="L59" s="21">
        <f t="shared" si="33"/>
        <v>0</v>
      </c>
      <c r="M59" s="22"/>
      <c r="N59" s="4"/>
      <c r="O59" s="4"/>
      <c r="P59" s="4"/>
      <c r="Q59" s="21">
        <f t="shared" si="34"/>
        <v>0</v>
      </c>
      <c r="R59" s="58">
        <f t="shared" si="35"/>
        <v>0</v>
      </c>
      <c r="S59" s="4">
        <f t="shared" si="36"/>
        <v>0</v>
      </c>
      <c r="T59" s="4">
        <f t="shared" si="37"/>
        <v>1</v>
      </c>
      <c r="U59" s="4">
        <f t="shared" si="38"/>
        <v>0</v>
      </c>
      <c r="V59" s="36">
        <f t="shared" si="39"/>
        <v>1</v>
      </c>
    </row>
    <row r="60" spans="1:22" ht="15.75" thickBot="1" x14ac:dyDescent="0.3">
      <c r="A60" s="14" t="s">
        <v>66</v>
      </c>
      <c r="B60" s="119" t="s">
        <v>608</v>
      </c>
      <c r="C60" s="119"/>
      <c r="D60" s="24"/>
      <c r="E60" s="24">
        <v>1</v>
      </c>
      <c r="F60" s="123"/>
      <c r="G60" s="128">
        <f t="shared" si="0"/>
        <v>1</v>
      </c>
      <c r="H60" s="23"/>
      <c r="I60" s="24"/>
      <c r="J60" s="24"/>
      <c r="K60" s="24"/>
      <c r="L60" s="123">
        <f t="shared" si="1"/>
        <v>0</v>
      </c>
      <c r="M60" s="23"/>
      <c r="N60" s="24"/>
      <c r="O60" s="24"/>
      <c r="P60" s="24"/>
      <c r="Q60" s="123">
        <f t="shared" si="2"/>
        <v>0</v>
      </c>
      <c r="R60" s="132">
        <f t="shared" si="3"/>
        <v>0</v>
      </c>
      <c r="S60" s="24">
        <f t="shared" si="4"/>
        <v>0</v>
      </c>
      <c r="T60" s="24">
        <f t="shared" si="5"/>
        <v>1</v>
      </c>
      <c r="U60" s="24">
        <f t="shared" si="6"/>
        <v>0</v>
      </c>
      <c r="V60" s="136">
        <f t="shared" si="7"/>
        <v>1</v>
      </c>
    </row>
    <row r="61" spans="1:22" s="106" customFormat="1" x14ac:dyDescent="0.25">
      <c r="A61" s="113"/>
      <c r="B61" s="113"/>
      <c r="C61" s="113"/>
      <c r="G61" s="108"/>
      <c r="R61" s="107"/>
      <c r="V61" s="107"/>
    </row>
    <row r="62" spans="1:22" s="106" customFormat="1" x14ac:dyDescent="0.25">
      <c r="A62" s="113"/>
      <c r="B62" s="113"/>
      <c r="C62" s="113"/>
      <c r="G62" s="108"/>
      <c r="R62" s="107"/>
      <c r="V62" s="107"/>
    </row>
    <row r="63" spans="1:22" s="106" customFormat="1" x14ac:dyDescent="0.25">
      <c r="A63" s="113"/>
      <c r="B63" s="113"/>
      <c r="C63" s="113"/>
      <c r="G63" s="108"/>
      <c r="R63" s="107"/>
      <c r="V63" s="107"/>
    </row>
    <row r="64" spans="1:22" s="106" customFormat="1" x14ac:dyDescent="0.25">
      <c r="A64" s="113"/>
      <c r="B64" s="113"/>
      <c r="C64" s="113"/>
      <c r="G64" s="108"/>
      <c r="R64" s="107"/>
      <c r="V64" s="107"/>
    </row>
    <row r="65" spans="1:22" s="106" customFormat="1" x14ac:dyDescent="0.25">
      <c r="A65" s="113"/>
      <c r="B65" s="113"/>
      <c r="C65" s="113"/>
      <c r="G65" s="108"/>
      <c r="R65" s="107"/>
      <c r="V65" s="107"/>
    </row>
    <row r="66" spans="1:22" s="106" customFormat="1" x14ac:dyDescent="0.25">
      <c r="A66" s="113"/>
      <c r="B66" s="113"/>
      <c r="C66" s="113"/>
      <c r="G66" s="108"/>
      <c r="R66" s="107"/>
      <c r="V66" s="107"/>
    </row>
    <row r="67" spans="1:22" s="106" customFormat="1" x14ac:dyDescent="0.25">
      <c r="A67" s="113"/>
      <c r="B67" s="113"/>
      <c r="C67" s="113"/>
      <c r="G67" s="108"/>
      <c r="R67" s="107"/>
      <c r="V67" s="107"/>
    </row>
    <row r="68" spans="1:22" s="106" customFormat="1" x14ac:dyDescent="0.25">
      <c r="A68" s="113"/>
      <c r="B68" s="113"/>
      <c r="C68" s="113"/>
      <c r="G68" s="108"/>
      <c r="R68" s="107"/>
      <c r="V68" s="107"/>
    </row>
    <row r="69" spans="1:22" s="106" customFormat="1" x14ac:dyDescent="0.25">
      <c r="A69" s="113"/>
      <c r="B69" s="113"/>
      <c r="C69" s="113"/>
      <c r="G69" s="108"/>
      <c r="R69" s="107"/>
      <c r="V69" s="107"/>
    </row>
    <row r="70" spans="1:22" s="106" customFormat="1" x14ac:dyDescent="0.25">
      <c r="A70" s="113"/>
      <c r="B70" s="113"/>
      <c r="C70" s="113"/>
      <c r="G70" s="108"/>
      <c r="R70" s="107"/>
      <c r="V70" s="107"/>
    </row>
    <row r="71" spans="1:22" s="106" customFormat="1" x14ac:dyDescent="0.25">
      <c r="A71" s="113"/>
      <c r="B71" s="113"/>
      <c r="C71" s="113"/>
      <c r="G71" s="108"/>
      <c r="R71" s="107"/>
      <c r="V71" s="107"/>
    </row>
    <row r="72" spans="1:22" s="106" customFormat="1" x14ac:dyDescent="0.25">
      <c r="A72" s="113"/>
      <c r="B72" s="113"/>
      <c r="C72" s="113"/>
      <c r="G72" s="108"/>
      <c r="R72" s="107"/>
      <c r="V72" s="107"/>
    </row>
    <row r="73" spans="1:22" s="106" customFormat="1" x14ac:dyDescent="0.25">
      <c r="A73" s="113"/>
      <c r="B73" s="113"/>
      <c r="C73" s="113"/>
      <c r="G73" s="108"/>
      <c r="R73" s="107"/>
      <c r="V73" s="107"/>
    </row>
    <row r="74" spans="1:22" s="106" customFormat="1" x14ac:dyDescent="0.25">
      <c r="A74" s="113"/>
      <c r="B74" s="113"/>
      <c r="C74" s="113"/>
      <c r="G74" s="108"/>
      <c r="R74" s="107"/>
      <c r="V74" s="107"/>
    </row>
    <row r="75" spans="1:22" s="106" customFormat="1" x14ac:dyDescent="0.25">
      <c r="A75" s="113"/>
      <c r="B75" s="113"/>
      <c r="C75" s="113"/>
      <c r="G75" s="108"/>
      <c r="R75" s="107"/>
      <c r="V75" s="107"/>
    </row>
    <row r="76" spans="1:22" s="106" customFormat="1" x14ac:dyDescent="0.25">
      <c r="A76" s="113"/>
      <c r="B76" s="113"/>
      <c r="C76" s="113"/>
      <c r="G76" s="108"/>
      <c r="R76" s="107"/>
      <c r="V76" s="107"/>
    </row>
    <row r="77" spans="1:22" s="106" customFormat="1" x14ac:dyDescent="0.25">
      <c r="A77" s="113"/>
      <c r="B77" s="113"/>
      <c r="C77" s="113"/>
      <c r="G77" s="108"/>
      <c r="R77" s="107"/>
      <c r="V77" s="107"/>
    </row>
    <row r="78" spans="1:22" s="106" customFormat="1" x14ac:dyDescent="0.25">
      <c r="A78" s="113"/>
      <c r="B78" s="113"/>
      <c r="C78" s="113"/>
      <c r="G78" s="108"/>
      <c r="R78" s="107"/>
      <c r="V78" s="107"/>
    </row>
    <row r="79" spans="1:22" s="106" customFormat="1" x14ac:dyDescent="0.25">
      <c r="A79" s="113"/>
      <c r="B79" s="113"/>
      <c r="C79" s="113"/>
      <c r="G79" s="108"/>
      <c r="R79" s="107"/>
      <c r="V79" s="107"/>
    </row>
    <row r="80" spans="1:22" s="106" customFormat="1" x14ac:dyDescent="0.25">
      <c r="A80" s="113"/>
      <c r="B80" s="113"/>
      <c r="C80" s="113"/>
      <c r="G80" s="108"/>
      <c r="R80" s="107"/>
      <c r="V80" s="107"/>
    </row>
    <row r="81" spans="1:22" s="106" customFormat="1" x14ac:dyDescent="0.25">
      <c r="A81" s="113"/>
      <c r="B81" s="113"/>
      <c r="C81" s="113"/>
      <c r="G81" s="108"/>
      <c r="R81" s="107"/>
      <c r="V81" s="107"/>
    </row>
    <row r="82" spans="1:22" s="106" customFormat="1" x14ac:dyDescent="0.25">
      <c r="A82" s="113"/>
      <c r="B82" s="113"/>
      <c r="C82" s="113"/>
      <c r="G82" s="108"/>
      <c r="R82" s="107"/>
      <c r="V82" s="107"/>
    </row>
    <row r="83" spans="1:22" s="106" customFormat="1" x14ac:dyDescent="0.25">
      <c r="A83" s="113"/>
      <c r="B83" s="113"/>
      <c r="C83" s="113"/>
      <c r="G83" s="108"/>
      <c r="R83" s="107"/>
      <c r="V83" s="107"/>
    </row>
    <row r="84" spans="1:22" s="106" customFormat="1" x14ac:dyDescent="0.25">
      <c r="A84" s="113"/>
      <c r="B84" s="113"/>
      <c r="C84" s="113"/>
      <c r="G84" s="108"/>
      <c r="R84" s="107"/>
      <c r="V84" s="107"/>
    </row>
    <row r="85" spans="1:22" s="106" customFormat="1" x14ac:dyDescent="0.25">
      <c r="A85" s="113"/>
      <c r="B85" s="113"/>
      <c r="C85" s="113"/>
      <c r="G85" s="108"/>
      <c r="R85" s="107"/>
      <c r="V85" s="107"/>
    </row>
    <row r="86" spans="1:22" s="106" customFormat="1" x14ac:dyDescent="0.25">
      <c r="A86" s="113"/>
      <c r="B86" s="113"/>
      <c r="C86" s="113"/>
      <c r="G86" s="108"/>
      <c r="R86" s="107"/>
      <c r="V86" s="107"/>
    </row>
    <row r="87" spans="1:22" s="106" customFormat="1" x14ac:dyDescent="0.25">
      <c r="A87" s="113"/>
      <c r="B87" s="113"/>
      <c r="C87" s="113"/>
      <c r="G87" s="108"/>
      <c r="R87" s="107"/>
      <c r="V87" s="107"/>
    </row>
    <row r="88" spans="1:22" s="106" customFormat="1" x14ac:dyDescent="0.25">
      <c r="A88" s="113"/>
      <c r="B88" s="113"/>
      <c r="C88" s="113"/>
      <c r="G88" s="108"/>
      <c r="R88" s="107"/>
      <c r="V88" s="107"/>
    </row>
    <row r="89" spans="1:22" s="106" customFormat="1" x14ac:dyDescent="0.25">
      <c r="A89" s="113"/>
      <c r="B89" s="113"/>
      <c r="C89" s="113"/>
      <c r="G89" s="108"/>
      <c r="R89" s="107"/>
      <c r="V89" s="107"/>
    </row>
    <row r="90" spans="1:22" s="106" customFormat="1" x14ac:dyDescent="0.25">
      <c r="A90" s="113"/>
      <c r="B90" s="113"/>
      <c r="C90" s="113"/>
      <c r="G90" s="108"/>
      <c r="R90" s="107"/>
      <c r="V90" s="107"/>
    </row>
    <row r="91" spans="1:22" s="106" customFormat="1" x14ac:dyDescent="0.25">
      <c r="A91" s="113"/>
      <c r="B91" s="113"/>
      <c r="C91" s="113"/>
      <c r="G91" s="108"/>
      <c r="R91" s="107"/>
      <c r="V91" s="107"/>
    </row>
    <row r="92" spans="1:22" s="106" customFormat="1" x14ac:dyDescent="0.25">
      <c r="A92" s="113"/>
      <c r="B92" s="113"/>
      <c r="C92" s="113"/>
      <c r="G92" s="108"/>
      <c r="R92" s="107"/>
      <c r="V92" s="107"/>
    </row>
    <row r="93" spans="1:22" s="106" customFormat="1" x14ac:dyDescent="0.25">
      <c r="A93" s="113"/>
      <c r="B93" s="113"/>
      <c r="G93" s="108"/>
      <c r="R93" s="107"/>
      <c r="V93" s="107"/>
    </row>
    <row r="94" spans="1:22" s="106" customFormat="1" x14ac:dyDescent="0.25">
      <c r="A94" s="113"/>
      <c r="B94" s="113"/>
      <c r="G94" s="108"/>
      <c r="R94" s="107"/>
      <c r="V94" s="107"/>
    </row>
    <row r="95" spans="1:22" s="106" customFormat="1" x14ac:dyDescent="0.25">
      <c r="A95" s="113"/>
      <c r="B95" s="113"/>
      <c r="G95" s="108"/>
      <c r="R95" s="107"/>
      <c r="V95" s="107"/>
    </row>
    <row r="96" spans="1:22" s="106" customFormat="1" x14ac:dyDescent="0.25">
      <c r="A96" s="113"/>
      <c r="B96" s="113"/>
      <c r="G96" s="108"/>
      <c r="R96" s="107"/>
      <c r="V96" s="107"/>
    </row>
    <row r="97" spans="1:22" s="106" customFormat="1" x14ac:dyDescent="0.25">
      <c r="A97" s="113"/>
      <c r="B97" s="113"/>
      <c r="G97" s="108"/>
      <c r="R97" s="107"/>
      <c r="V97" s="107"/>
    </row>
    <row r="98" spans="1:22" s="106" customFormat="1" x14ac:dyDescent="0.25">
      <c r="A98" s="113"/>
      <c r="B98" s="113"/>
      <c r="G98" s="108"/>
      <c r="R98" s="107"/>
      <c r="V98" s="107"/>
    </row>
    <row r="99" spans="1:22" s="106" customFormat="1" x14ac:dyDescent="0.25">
      <c r="A99" s="113"/>
      <c r="C99" s="134"/>
      <c r="D99" s="134"/>
      <c r="E99" s="134"/>
      <c r="F99" s="134"/>
      <c r="G99" s="108"/>
      <c r="R99" s="107"/>
      <c r="V99" s="107"/>
    </row>
    <row r="100" spans="1:22" s="106" customFormat="1" x14ac:dyDescent="0.25">
      <c r="F100" s="134"/>
      <c r="G100" s="108"/>
      <c r="R100" s="107"/>
      <c r="V100" s="107"/>
    </row>
    <row r="101" spans="1:22" s="106" customFormat="1" x14ac:dyDescent="0.25">
      <c r="G101" s="108"/>
      <c r="R101" s="107"/>
      <c r="V101" s="107"/>
    </row>
    <row r="102" spans="1:22" s="106" customFormat="1" x14ac:dyDescent="0.25">
      <c r="G102" s="108"/>
      <c r="R102" s="107"/>
      <c r="V102" s="107"/>
    </row>
    <row r="103" spans="1:22" s="106" customFormat="1" x14ac:dyDescent="0.25">
      <c r="G103" s="108"/>
      <c r="R103" s="107"/>
      <c r="V103" s="107"/>
    </row>
    <row r="104" spans="1:22" s="106" customFormat="1" x14ac:dyDescent="0.25">
      <c r="G104" s="108"/>
      <c r="R104" s="107"/>
      <c r="V104" s="107"/>
    </row>
    <row r="105" spans="1:22" x14ac:dyDescent="0.25">
      <c r="G105"/>
    </row>
    <row r="106" spans="1:22" x14ac:dyDescent="0.25">
      <c r="G106"/>
    </row>
    <row r="107" spans="1:22" x14ac:dyDescent="0.25">
      <c r="G107"/>
    </row>
    <row r="108" spans="1:22" x14ac:dyDescent="0.25">
      <c r="G108"/>
    </row>
    <row r="109" spans="1:22" x14ac:dyDescent="0.25">
      <c r="G109"/>
    </row>
    <row r="110" spans="1:22" x14ac:dyDescent="0.25">
      <c r="G110"/>
    </row>
    <row r="111" spans="1:22" x14ac:dyDescent="0.25">
      <c r="G111"/>
    </row>
    <row r="112" spans="1:22" x14ac:dyDescent="0.25">
      <c r="G112"/>
    </row>
    <row r="113" spans="7:24" x14ac:dyDescent="0.25">
      <c r="G113"/>
    </row>
    <row r="114" spans="7:24" x14ac:dyDescent="0.25">
      <c r="G114"/>
    </row>
    <row r="115" spans="7:24" x14ac:dyDescent="0.25"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</row>
    <row r="116" spans="7:24" x14ac:dyDescent="0.25"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</row>
    <row r="117" spans="7:24" x14ac:dyDescent="0.25"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</row>
    <row r="118" spans="7:24" x14ac:dyDescent="0.25"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</row>
    <row r="119" spans="7:24" x14ac:dyDescent="0.25"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</row>
    <row r="120" spans="7:24" x14ac:dyDescent="0.25"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</row>
    <row r="121" spans="7:24" x14ac:dyDescent="0.25"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</row>
    <row r="122" spans="7:24" x14ac:dyDescent="0.25"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</row>
    <row r="123" spans="7:24" x14ac:dyDescent="0.25"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</row>
    <row r="124" spans="7:24" x14ac:dyDescent="0.25"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</row>
    <row r="125" spans="7:24" x14ac:dyDescent="0.25"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</row>
    <row r="126" spans="7:24" x14ac:dyDescent="0.25"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</row>
    <row r="127" spans="7:24" x14ac:dyDescent="0.25"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</row>
    <row r="128" spans="7:24" x14ac:dyDescent="0.25"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</row>
    <row r="129" spans="8:24" x14ac:dyDescent="0.25"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</row>
    <row r="130" spans="8:24" x14ac:dyDescent="0.25"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</row>
    <row r="131" spans="8:24" x14ac:dyDescent="0.25"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</row>
    <row r="132" spans="8:24" x14ac:dyDescent="0.25"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</row>
    <row r="133" spans="8:24" x14ac:dyDescent="0.25"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</row>
    <row r="134" spans="8:24" x14ac:dyDescent="0.25"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</row>
    <row r="135" spans="8:24" x14ac:dyDescent="0.25"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</row>
    <row r="136" spans="8:24" x14ac:dyDescent="0.25"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</row>
    <row r="137" spans="8:24" x14ac:dyDescent="0.25"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</row>
    <row r="138" spans="8:24" x14ac:dyDescent="0.25"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</row>
    <row r="139" spans="8:24" x14ac:dyDescent="0.25"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</row>
    <row r="140" spans="8:24" x14ac:dyDescent="0.25"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</row>
    <row r="141" spans="8:24" x14ac:dyDescent="0.25">
      <c r="R141" s="26"/>
      <c r="S141" s="26"/>
      <c r="T141" s="26"/>
      <c r="U141" s="26"/>
      <c r="V141" s="26"/>
      <c r="W141" s="26"/>
      <c r="X141" s="26"/>
    </row>
    <row r="142" spans="8:24" x14ac:dyDescent="0.25">
      <c r="R142" s="26"/>
      <c r="S142" s="26"/>
      <c r="T142" s="26"/>
      <c r="U142" s="26"/>
      <c r="V142" s="26"/>
      <c r="W142" s="26"/>
      <c r="X142" s="26"/>
    </row>
    <row r="143" spans="8:24" x14ac:dyDescent="0.25">
      <c r="R143" s="26"/>
      <c r="S143" s="26"/>
      <c r="T143" s="26"/>
      <c r="U143" s="26"/>
      <c r="V143" s="26"/>
      <c r="W143" s="26"/>
      <c r="X143" s="26"/>
    </row>
    <row r="144" spans="8:24" x14ac:dyDescent="0.25">
      <c r="R144" s="26"/>
      <c r="S144" s="26"/>
      <c r="T144" s="26"/>
      <c r="U144" s="26"/>
      <c r="V144" s="26"/>
      <c r="W144" s="26"/>
      <c r="X144" s="26"/>
    </row>
    <row r="145" spans="18:24" x14ac:dyDescent="0.25">
      <c r="R145" s="26"/>
      <c r="S145" s="26"/>
      <c r="T145" s="26"/>
      <c r="U145" s="26"/>
      <c r="V145" s="26"/>
      <c r="W145" s="26"/>
      <c r="X145" s="26"/>
    </row>
    <row r="146" spans="18:24" x14ac:dyDescent="0.25">
      <c r="R146" s="26"/>
      <c r="S146" s="26"/>
      <c r="T146" s="26"/>
      <c r="U146" s="26"/>
      <c r="V146" s="26"/>
      <c r="W146" s="26"/>
      <c r="X146" s="26"/>
    </row>
    <row r="147" spans="18:24" x14ac:dyDescent="0.25">
      <c r="R147" s="26"/>
      <c r="S147" s="26"/>
      <c r="T147" s="26"/>
      <c r="U147" s="26"/>
      <c r="V147" s="26"/>
      <c r="W147" s="26"/>
      <c r="X147" s="26"/>
    </row>
    <row r="148" spans="18:24" x14ac:dyDescent="0.25">
      <c r="R148" s="26"/>
      <c r="S148" s="26"/>
      <c r="T148" s="26"/>
      <c r="U148" s="26"/>
      <c r="V148" s="26"/>
      <c r="W148" s="26"/>
      <c r="X148" s="26"/>
    </row>
    <row r="149" spans="18:24" x14ac:dyDescent="0.25">
      <c r="R149" s="26"/>
      <c r="S149" s="26"/>
      <c r="T149" s="26"/>
      <c r="U149" s="26"/>
      <c r="V149" s="26"/>
      <c r="W149" s="26"/>
      <c r="X149" s="26"/>
    </row>
    <row r="150" spans="18:24" x14ac:dyDescent="0.25">
      <c r="R150" s="26"/>
      <c r="S150" s="26"/>
      <c r="T150" s="26"/>
      <c r="U150" s="26"/>
      <c r="V150" s="26"/>
      <c r="W150" s="26"/>
      <c r="X150" s="26"/>
    </row>
    <row r="151" spans="18:24" x14ac:dyDescent="0.25">
      <c r="R151" s="26"/>
      <c r="S151" s="26"/>
      <c r="T151" s="26"/>
      <c r="U151" s="26"/>
      <c r="V151" s="26"/>
      <c r="W151" s="26"/>
      <c r="X151" s="26"/>
    </row>
    <row r="152" spans="18:24" x14ac:dyDescent="0.25">
      <c r="R152" s="26"/>
      <c r="S152" s="26"/>
      <c r="T152" s="26"/>
      <c r="U152" s="26"/>
      <c r="V152" s="26"/>
      <c r="W152" s="26"/>
      <c r="X152" s="26"/>
    </row>
    <row r="153" spans="18:24" x14ac:dyDescent="0.25">
      <c r="R153" s="26"/>
      <c r="S153" s="26"/>
      <c r="T153" s="26"/>
      <c r="U153" s="26"/>
      <c r="V153" s="26"/>
      <c r="W153" s="26"/>
      <c r="X153" s="26"/>
    </row>
    <row r="154" spans="18:24" x14ac:dyDescent="0.25">
      <c r="R154" s="26"/>
      <c r="S154" s="26"/>
      <c r="T154" s="26"/>
      <c r="U154" s="26"/>
      <c r="V154" s="26"/>
      <c r="W154" s="26"/>
      <c r="X154" s="26"/>
    </row>
    <row r="155" spans="18:24" x14ac:dyDescent="0.25">
      <c r="R155" s="26"/>
      <c r="S155" s="26"/>
      <c r="T155" s="26"/>
      <c r="U155" s="26"/>
      <c r="V155" s="26"/>
      <c r="W155" s="26"/>
      <c r="X155" s="26"/>
    </row>
    <row r="156" spans="18:24" x14ac:dyDescent="0.25">
      <c r="R156" s="26"/>
      <c r="S156" s="26"/>
      <c r="T156" s="26"/>
      <c r="U156" s="26"/>
      <c r="V156" s="26"/>
      <c r="W156" s="26"/>
      <c r="X156" s="26"/>
    </row>
    <row r="157" spans="18:24" x14ac:dyDescent="0.25">
      <c r="R157" s="26"/>
      <c r="S157" s="26"/>
      <c r="T157" s="26"/>
      <c r="U157" s="26"/>
      <c r="V157" s="26"/>
      <c r="W157" s="26"/>
      <c r="X157" s="26"/>
    </row>
    <row r="158" spans="18:24" x14ac:dyDescent="0.25">
      <c r="R158" s="26"/>
      <c r="S158" s="26"/>
      <c r="T158" s="26"/>
      <c r="U158" s="26"/>
      <c r="V158" s="26"/>
      <c r="W158" s="26"/>
      <c r="X158" s="26"/>
    </row>
    <row r="159" spans="18:24" x14ac:dyDescent="0.25">
      <c r="R159" s="26"/>
      <c r="S159" s="26"/>
      <c r="T159" s="26"/>
      <c r="U159" s="26"/>
      <c r="V159" s="26"/>
      <c r="W159" s="26"/>
      <c r="X159" s="26"/>
    </row>
    <row r="160" spans="18:24" x14ac:dyDescent="0.25">
      <c r="R160" s="26"/>
      <c r="S160" s="26"/>
      <c r="T160" s="26"/>
      <c r="U160" s="26"/>
      <c r="V160" s="26"/>
      <c r="W160" s="26"/>
      <c r="X160" s="26"/>
    </row>
    <row r="161" spans="18:24" x14ac:dyDescent="0.25">
      <c r="R161" s="26"/>
      <c r="S161" s="26"/>
      <c r="T161" s="26"/>
      <c r="U161" s="26"/>
      <c r="V161" s="26"/>
      <c r="W161" s="26"/>
      <c r="X161" s="26"/>
    </row>
    <row r="162" spans="18:24" x14ac:dyDescent="0.25">
      <c r="R162" s="26"/>
      <c r="S162" s="26"/>
      <c r="T162" s="26"/>
      <c r="U162" s="26"/>
      <c r="V162" s="26"/>
      <c r="W162" s="26"/>
      <c r="X162" s="26"/>
    </row>
    <row r="163" spans="18:24" x14ac:dyDescent="0.25">
      <c r="R163" s="26"/>
      <c r="S163" s="26"/>
      <c r="T163" s="26"/>
      <c r="U163" s="26"/>
      <c r="V163" s="26"/>
      <c r="W163" s="26"/>
      <c r="X163" s="26"/>
    </row>
    <row r="164" spans="18:24" x14ac:dyDescent="0.25">
      <c r="R164" s="26"/>
      <c r="S164" s="26"/>
      <c r="T164" s="26"/>
      <c r="U164" s="26"/>
      <c r="V164" s="26"/>
      <c r="W164" s="26"/>
      <c r="X164" s="26"/>
    </row>
    <row r="165" spans="18:24" x14ac:dyDescent="0.25">
      <c r="R165" s="26"/>
      <c r="S165" s="26"/>
      <c r="T165" s="26"/>
      <c r="U165" s="26"/>
      <c r="V165" s="26"/>
      <c r="W165" s="26"/>
      <c r="X165" s="26"/>
    </row>
    <row r="166" spans="18:24" x14ac:dyDescent="0.25">
      <c r="R166" s="26"/>
      <c r="S166" s="26"/>
      <c r="T166" s="26"/>
      <c r="U166" s="26"/>
      <c r="V166" s="26"/>
      <c r="W166" s="26"/>
      <c r="X166" s="26"/>
    </row>
    <row r="167" spans="18:24" x14ac:dyDescent="0.25">
      <c r="R167" s="26"/>
      <c r="S167" s="26"/>
      <c r="T167" s="26"/>
      <c r="U167" s="26"/>
      <c r="V167" s="26"/>
      <c r="W167" s="26"/>
      <c r="X167" s="26"/>
    </row>
    <row r="168" spans="18:24" x14ac:dyDescent="0.25">
      <c r="R168" s="26"/>
      <c r="S168" s="26"/>
      <c r="T168" s="26"/>
      <c r="U168" s="26"/>
      <c r="V168" s="26"/>
      <c r="W168" s="26"/>
      <c r="X168" s="26"/>
    </row>
    <row r="169" spans="18:24" x14ac:dyDescent="0.25">
      <c r="R169" s="26"/>
      <c r="S169" s="26"/>
      <c r="T169" s="26"/>
      <c r="U169" s="26"/>
      <c r="V169" s="26"/>
      <c r="W169" s="26"/>
      <c r="X169" s="26"/>
    </row>
    <row r="170" spans="18:24" x14ac:dyDescent="0.25">
      <c r="R170" s="26"/>
      <c r="S170" s="26"/>
      <c r="T170" s="26"/>
      <c r="U170" s="26"/>
      <c r="V170" s="26"/>
      <c r="W170" s="26"/>
      <c r="X170" s="26"/>
    </row>
    <row r="171" spans="18:24" x14ac:dyDescent="0.25">
      <c r="R171" s="26"/>
      <c r="S171" s="26"/>
      <c r="T171" s="26"/>
      <c r="U171" s="26"/>
      <c r="V171" s="26"/>
      <c r="W171" s="26"/>
      <c r="X171" s="26"/>
    </row>
    <row r="172" spans="18:24" x14ac:dyDescent="0.25">
      <c r="R172" s="26"/>
      <c r="S172" s="26"/>
      <c r="T172" s="26"/>
      <c r="U172" s="26"/>
      <c r="V172" s="26"/>
      <c r="W172" s="26"/>
      <c r="X172" s="26"/>
    </row>
    <row r="173" spans="18:24" x14ac:dyDescent="0.25">
      <c r="R173" s="26"/>
      <c r="S173" s="26"/>
      <c r="T173" s="26"/>
      <c r="U173" s="26"/>
      <c r="V173" s="26"/>
      <c r="W173" s="26"/>
      <c r="X173" s="26"/>
    </row>
    <row r="174" spans="18:24" x14ac:dyDescent="0.25">
      <c r="R174" s="26"/>
      <c r="S174" s="26"/>
      <c r="T174" s="26"/>
      <c r="U174" s="26"/>
      <c r="V174" s="26"/>
      <c r="W174" s="26"/>
      <c r="X174" s="26"/>
    </row>
  </sheetData>
  <mergeCells count="3">
    <mergeCell ref="H1:L1"/>
    <mergeCell ref="M1:Q1"/>
    <mergeCell ref="R1:V1"/>
  </mergeCells>
  <pageMargins left="0.2" right="0.2" top="0.25" bottom="0.2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6"/>
  <sheetViews>
    <sheetView workbookViewId="0">
      <selection activeCell="M4" sqref="M4"/>
    </sheetView>
  </sheetViews>
  <sheetFormatPr defaultRowHeight="15" x14ac:dyDescent="0.25"/>
  <cols>
    <col min="1" max="1" width="6.140625" style="2" customWidth="1"/>
    <col min="2" max="2" width="26.85546875" customWidth="1"/>
    <col min="3" max="3" width="4.7109375" style="2" customWidth="1"/>
    <col min="4" max="4" width="5.42578125" style="2" hidden="1" customWidth="1"/>
    <col min="5" max="5" width="4.7109375" style="2" customWidth="1"/>
    <col min="6" max="6" width="5.140625" style="2" customWidth="1"/>
    <col min="7" max="7" width="5.85546875" style="2" customWidth="1"/>
    <col min="8" max="8" width="5" customWidth="1"/>
    <col min="9" max="9" width="4.7109375" hidden="1" customWidth="1"/>
    <col min="10" max="10" width="5.140625" customWidth="1"/>
    <col min="11" max="11" width="5.28515625" customWidth="1"/>
    <col min="12" max="12" width="6.140625" customWidth="1"/>
    <col min="13" max="13" width="4.7109375" customWidth="1"/>
    <col min="14" max="14" width="5" hidden="1" customWidth="1"/>
    <col min="15" max="15" width="6" customWidth="1"/>
    <col min="16" max="16" width="5.28515625" customWidth="1"/>
    <col min="17" max="17" width="6.42578125" customWidth="1"/>
    <col min="18" max="18" width="4.28515625" customWidth="1"/>
    <col min="19" max="19" width="4.85546875" hidden="1" customWidth="1"/>
    <col min="20" max="20" width="5.42578125" customWidth="1"/>
    <col min="21" max="21" width="5.140625" customWidth="1"/>
    <col min="22" max="22" width="6.5703125" customWidth="1"/>
  </cols>
  <sheetData>
    <row r="1" spans="1:22" s="26" customFormat="1" ht="16.5" thickBot="1" x14ac:dyDescent="0.3">
      <c r="A1" s="2" t="s">
        <v>139</v>
      </c>
      <c r="B1" s="26" t="s">
        <v>140</v>
      </c>
      <c r="C1" s="181" t="s">
        <v>141</v>
      </c>
      <c r="D1" s="181"/>
      <c r="E1" s="181"/>
      <c r="F1" s="181"/>
      <c r="G1" s="181"/>
      <c r="H1" s="181" t="s">
        <v>143</v>
      </c>
      <c r="I1" s="181"/>
      <c r="J1" s="181"/>
      <c r="K1" s="181"/>
      <c r="L1" s="181"/>
      <c r="M1" s="181" t="s">
        <v>144</v>
      </c>
      <c r="N1" s="181"/>
      <c r="O1" s="181"/>
      <c r="P1" s="181"/>
      <c r="Q1" s="181"/>
      <c r="R1" s="182" t="s">
        <v>146</v>
      </c>
      <c r="S1" s="182"/>
      <c r="T1" s="182"/>
      <c r="U1" s="182"/>
      <c r="V1" s="182"/>
    </row>
    <row r="2" spans="1:22" s="26" customFormat="1" x14ac:dyDescent="0.25">
      <c r="A2" s="27" t="s">
        <v>1</v>
      </c>
      <c r="B2" s="10" t="s">
        <v>138</v>
      </c>
      <c r="C2" s="11" t="s">
        <v>345</v>
      </c>
      <c r="D2" s="11" t="s">
        <v>4</v>
      </c>
      <c r="E2" s="11" t="s">
        <v>5</v>
      </c>
      <c r="F2" s="13" t="s">
        <v>6</v>
      </c>
      <c r="G2" s="34" t="s">
        <v>69</v>
      </c>
      <c r="H2" s="30" t="s">
        <v>345</v>
      </c>
      <c r="I2" s="31" t="s">
        <v>4</v>
      </c>
      <c r="J2" s="31" t="s">
        <v>142</v>
      </c>
      <c r="K2" s="31" t="s">
        <v>6</v>
      </c>
      <c r="L2" s="32" t="s">
        <v>69</v>
      </c>
      <c r="M2" s="30" t="s">
        <v>345</v>
      </c>
      <c r="N2" s="31" t="s">
        <v>4</v>
      </c>
      <c r="O2" s="31" t="s">
        <v>142</v>
      </c>
      <c r="P2" s="31" t="s">
        <v>6</v>
      </c>
      <c r="Q2" s="32" t="s">
        <v>69</v>
      </c>
      <c r="R2" s="30" t="s">
        <v>345</v>
      </c>
      <c r="S2" s="31" t="s">
        <v>4</v>
      </c>
      <c r="T2" s="31" t="s">
        <v>142</v>
      </c>
      <c r="U2" s="31" t="s">
        <v>6</v>
      </c>
      <c r="V2" s="32" t="s">
        <v>69</v>
      </c>
    </row>
    <row r="3" spans="1:22" s="26" customFormat="1" x14ac:dyDescent="0.25">
      <c r="A3" s="28">
        <v>1</v>
      </c>
      <c r="B3" s="4" t="s">
        <v>161</v>
      </c>
      <c r="C3" s="5"/>
      <c r="D3" s="5"/>
      <c r="E3" s="5"/>
      <c r="F3" s="15"/>
      <c r="G3" s="37">
        <f t="shared" ref="G3:G66" si="0">C3+D3+E3+F3</f>
        <v>0</v>
      </c>
      <c r="H3" s="22"/>
      <c r="I3" s="4"/>
      <c r="J3" s="4"/>
      <c r="K3" s="4"/>
      <c r="L3" s="21">
        <f>H3+I3+J3+K3</f>
        <v>0</v>
      </c>
      <c r="M3" s="22"/>
      <c r="N3" s="4"/>
      <c r="O3" s="4"/>
      <c r="P3" s="4"/>
      <c r="Q3" s="21">
        <f>M3+N3+O3+P3</f>
        <v>0</v>
      </c>
      <c r="R3" s="58">
        <f>C3+H3-M3</f>
        <v>0</v>
      </c>
      <c r="S3" s="4">
        <f>D3+I3-N3</f>
        <v>0</v>
      </c>
      <c r="T3" s="4">
        <f>E3+J3-O3</f>
        <v>0</v>
      </c>
      <c r="U3" s="4">
        <f>F3+K3-P3</f>
        <v>0</v>
      </c>
      <c r="V3" s="36">
        <f>G3+L3-Q3</f>
        <v>0</v>
      </c>
    </row>
    <row r="4" spans="1:22" x14ac:dyDescent="0.25">
      <c r="A4" s="29" t="s">
        <v>7</v>
      </c>
      <c r="B4" s="7" t="s">
        <v>70</v>
      </c>
      <c r="C4" s="8"/>
      <c r="D4" s="5"/>
      <c r="E4" s="5"/>
      <c r="F4" s="15"/>
      <c r="G4" s="37">
        <f t="shared" si="0"/>
        <v>0</v>
      </c>
      <c r="H4" s="22"/>
      <c r="I4" s="4"/>
      <c r="J4" s="37"/>
      <c r="K4" s="4"/>
      <c r="L4" s="21">
        <f t="shared" ref="L4:L67" si="1">H4+I4+J4+K4</f>
        <v>0</v>
      </c>
      <c r="M4" s="22"/>
      <c r="N4" s="4"/>
      <c r="O4" s="4"/>
      <c r="P4" s="4"/>
      <c r="Q4" s="21">
        <f t="shared" ref="Q4:Q67" si="2">M4+N4+O4+P4</f>
        <v>0</v>
      </c>
      <c r="R4" s="58">
        <f t="shared" ref="R4:R67" si="3">C4+H4-M4</f>
        <v>0</v>
      </c>
      <c r="S4" s="4">
        <f t="shared" ref="S4:S67" si="4">D4+I4-N4</f>
        <v>0</v>
      </c>
      <c r="T4" s="4">
        <f t="shared" ref="T4:T67" si="5">E4+J4-O4</f>
        <v>0</v>
      </c>
      <c r="U4" s="4">
        <f t="shared" ref="U4:U67" si="6">F4+K4-P4</f>
        <v>0</v>
      </c>
      <c r="V4" s="36">
        <f t="shared" ref="V4:V67" si="7">G4+L4-Q4</f>
        <v>0</v>
      </c>
    </row>
    <row r="5" spans="1:22" x14ac:dyDescent="0.25">
      <c r="A5" s="29" t="s">
        <v>0</v>
      </c>
      <c r="B5" s="7" t="s">
        <v>71</v>
      </c>
      <c r="C5" s="8"/>
      <c r="D5" s="5"/>
      <c r="E5" s="5"/>
      <c r="F5" s="15"/>
      <c r="G5" s="37">
        <f t="shared" si="0"/>
        <v>0</v>
      </c>
      <c r="H5" s="22"/>
      <c r="I5" s="4"/>
      <c r="J5" s="4"/>
      <c r="K5" s="4"/>
      <c r="L5" s="21">
        <f t="shared" si="1"/>
        <v>0</v>
      </c>
      <c r="M5" s="22"/>
      <c r="N5" s="4"/>
      <c r="O5" s="4"/>
      <c r="P5" s="4"/>
      <c r="Q5" s="21">
        <f t="shared" si="2"/>
        <v>0</v>
      </c>
      <c r="R5" s="58">
        <f t="shared" si="3"/>
        <v>0</v>
      </c>
      <c r="S5" s="4">
        <f t="shared" si="4"/>
        <v>0</v>
      </c>
      <c r="T5" s="4">
        <f t="shared" si="5"/>
        <v>0</v>
      </c>
      <c r="U5" s="4">
        <f t="shared" si="6"/>
        <v>0</v>
      </c>
      <c r="V5" s="36">
        <f t="shared" si="7"/>
        <v>0</v>
      </c>
    </row>
    <row r="6" spans="1:22" x14ac:dyDescent="0.25">
      <c r="A6" s="29" t="s">
        <v>10</v>
      </c>
      <c r="B6" s="7" t="s">
        <v>72</v>
      </c>
      <c r="C6" s="8"/>
      <c r="D6" s="5"/>
      <c r="E6" s="5"/>
      <c r="F6" s="15"/>
      <c r="G6" s="37">
        <f t="shared" si="0"/>
        <v>0</v>
      </c>
      <c r="H6" s="22"/>
      <c r="I6" s="4"/>
      <c r="J6" s="4"/>
      <c r="K6" s="4"/>
      <c r="L6" s="21">
        <f t="shared" si="1"/>
        <v>0</v>
      </c>
      <c r="M6" s="22"/>
      <c r="N6" s="4"/>
      <c r="O6" s="4"/>
      <c r="P6" s="4"/>
      <c r="Q6" s="21">
        <f t="shared" si="2"/>
        <v>0</v>
      </c>
      <c r="R6" s="58">
        <f t="shared" si="3"/>
        <v>0</v>
      </c>
      <c r="S6" s="4">
        <f t="shared" si="4"/>
        <v>0</v>
      </c>
      <c r="T6" s="4">
        <f t="shared" si="5"/>
        <v>0</v>
      </c>
      <c r="U6" s="4">
        <f t="shared" si="6"/>
        <v>0</v>
      </c>
      <c r="V6" s="36">
        <f t="shared" si="7"/>
        <v>0</v>
      </c>
    </row>
    <row r="7" spans="1:22" x14ac:dyDescent="0.25">
      <c r="A7" s="28">
        <v>2</v>
      </c>
      <c r="B7" s="7" t="s">
        <v>73</v>
      </c>
      <c r="C7" s="8"/>
      <c r="D7" s="5"/>
      <c r="E7" s="5"/>
      <c r="F7" s="15"/>
      <c r="G7" s="37">
        <f t="shared" si="0"/>
        <v>0</v>
      </c>
      <c r="H7" s="22"/>
      <c r="I7" s="4"/>
      <c r="J7" s="4"/>
      <c r="K7" s="4"/>
      <c r="L7" s="21">
        <f t="shared" si="1"/>
        <v>0</v>
      </c>
      <c r="M7" s="22"/>
      <c r="N7" s="4"/>
      <c r="O7" s="4"/>
      <c r="P7" s="4"/>
      <c r="Q7" s="21">
        <f t="shared" si="2"/>
        <v>0</v>
      </c>
      <c r="R7" s="58">
        <f t="shared" si="3"/>
        <v>0</v>
      </c>
      <c r="S7" s="4">
        <f t="shared" si="4"/>
        <v>0</v>
      </c>
      <c r="T7" s="4">
        <f t="shared" si="5"/>
        <v>0</v>
      </c>
      <c r="U7" s="4">
        <f t="shared" si="6"/>
        <v>0</v>
      </c>
      <c r="V7" s="36">
        <f t="shared" si="7"/>
        <v>0</v>
      </c>
    </row>
    <row r="8" spans="1:22" x14ac:dyDescent="0.25">
      <c r="A8" s="29" t="s">
        <v>18</v>
      </c>
      <c r="B8" s="7" t="s">
        <v>74</v>
      </c>
      <c r="C8" s="8"/>
      <c r="D8" s="5"/>
      <c r="E8" s="5"/>
      <c r="F8" s="15"/>
      <c r="G8" s="37">
        <f t="shared" si="0"/>
        <v>0</v>
      </c>
      <c r="H8" s="22"/>
      <c r="I8" s="4"/>
      <c r="J8" s="4"/>
      <c r="K8" s="4"/>
      <c r="L8" s="21">
        <f t="shared" si="1"/>
        <v>0</v>
      </c>
      <c r="M8" s="22"/>
      <c r="N8" s="4"/>
      <c r="O8" s="4"/>
      <c r="P8" s="4"/>
      <c r="Q8" s="21">
        <f t="shared" si="2"/>
        <v>0</v>
      </c>
      <c r="R8" s="58">
        <f t="shared" si="3"/>
        <v>0</v>
      </c>
      <c r="S8" s="4">
        <f t="shared" si="4"/>
        <v>0</v>
      </c>
      <c r="T8" s="4">
        <f t="shared" si="5"/>
        <v>0</v>
      </c>
      <c r="U8" s="4">
        <f t="shared" si="6"/>
        <v>0</v>
      </c>
      <c r="V8" s="36">
        <f t="shared" si="7"/>
        <v>0</v>
      </c>
    </row>
    <row r="9" spans="1:22" x14ac:dyDescent="0.25">
      <c r="A9" s="29" t="s">
        <v>19</v>
      </c>
      <c r="B9" s="7" t="s">
        <v>75</v>
      </c>
      <c r="C9" s="8"/>
      <c r="D9" s="5"/>
      <c r="E9" s="5"/>
      <c r="F9" s="15"/>
      <c r="G9" s="37">
        <f t="shared" si="0"/>
        <v>0</v>
      </c>
      <c r="H9" s="22"/>
      <c r="I9" s="4"/>
      <c r="J9" s="4"/>
      <c r="K9" s="4"/>
      <c r="L9" s="21">
        <f t="shared" si="1"/>
        <v>0</v>
      </c>
      <c r="M9" s="22"/>
      <c r="N9" s="4"/>
      <c r="O9" s="4"/>
      <c r="P9" s="4"/>
      <c r="Q9" s="21">
        <f t="shared" si="2"/>
        <v>0</v>
      </c>
      <c r="R9" s="58">
        <f t="shared" si="3"/>
        <v>0</v>
      </c>
      <c r="S9" s="4">
        <f t="shared" si="4"/>
        <v>0</v>
      </c>
      <c r="T9" s="4">
        <f t="shared" si="5"/>
        <v>0</v>
      </c>
      <c r="U9" s="4">
        <f t="shared" si="6"/>
        <v>0</v>
      </c>
      <c r="V9" s="36">
        <f t="shared" si="7"/>
        <v>0</v>
      </c>
    </row>
    <row r="10" spans="1:22" x14ac:dyDescent="0.25">
      <c r="A10" s="29" t="s">
        <v>9</v>
      </c>
      <c r="B10" s="7" t="s">
        <v>76</v>
      </c>
      <c r="C10" s="8"/>
      <c r="D10" s="5"/>
      <c r="E10" s="5"/>
      <c r="F10" s="15"/>
      <c r="G10" s="37">
        <f t="shared" si="0"/>
        <v>0</v>
      </c>
      <c r="H10" s="22"/>
      <c r="I10" s="4"/>
      <c r="J10" s="4"/>
      <c r="K10" s="4"/>
      <c r="L10" s="21">
        <f t="shared" si="1"/>
        <v>0</v>
      </c>
      <c r="M10" s="22"/>
      <c r="N10" s="4"/>
      <c r="O10" s="4"/>
      <c r="P10" s="4"/>
      <c r="Q10" s="21">
        <f t="shared" si="2"/>
        <v>0</v>
      </c>
      <c r="R10" s="58">
        <f t="shared" si="3"/>
        <v>0</v>
      </c>
      <c r="S10" s="4">
        <f t="shared" si="4"/>
        <v>0</v>
      </c>
      <c r="T10" s="4">
        <f t="shared" si="5"/>
        <v>0</v>
      </c>
      <c r="U10" s="4">
        <f t="shared" si="6"/>
        <v>0</v>
      </c>
      <c r="V10" s="36">
        <f t="shared" si="7"/>
        <v>0</v>
      </c>
    </row>
    <row r="11" spans="1:22" x14ac:dyDescent="0.25">
      <c r="A11" s="28">
        <v>3</v>
      </c>
      <c r="B11" s="7" t="s">
        <v>77</v>
      </c>
      <c r="C11" s="8"/>
      <c r="D11" s="5"/>
      <c r="E11" s="5"/>
      <c r="F11" s="15"/>
      <c r="G11" s="37">
        <f t="shared" si="0"/>
        <v>0</v>
      </c>
      <c r="H11" s="22"/>
      <c r="I11" s="4"/>
      <c r="J11" s="4"/>
      <c r="K11" s="4"/>
      <c r="L11" s="21">
        <f t="shared" si="1"/>
        <v>0</v>
      </c>
      <c r="M11" s="22"/>
      <c r="N11" s="4"/>
      <c r="O11" s="4"/>
      <c r="P11" s="4"/>
      <c r="Q11" s="21">
        <f t="shared" si="2"/>
        <v>0</v>
      </c>
      <c r="R11" s="58">
        <f t="shared" si="3"/>
        <v>0</v>
      </c>
      <c r="S11" s="4">
        <f t="shared" si="4"/>
        <v>0</v>
      </c>
      <c r="T11" s="4">
        <f t="shared" si="5"/>
        <v>0</v>
      </c>
      <c r="U11" s="4">
        <f t="shared" si="6"/>
        <v>0</v>
      </c>
      <c r="V11" s="36">
        <f t="shared" si="7"/>
        <v>0</v>
      </c>
    </row>
    <row r="12" spans="1:22" x14ac:dyDescent="0.25">
      <c r="A12" s="29" t="s">
        <v>20</v>
      </c>
      <c r="B12" s="7" t="s">
        <v>78</v>
      </c>
      <c r="C12" s="8"/>
      <c r="D12" s="5"/>
      <c r="E12" s="5"/>
      <c r="F12" s="15"/>
      <c r="G12" s="37">
        <f t="shared" si="0"/>
        <v>0</v>
      </c>
      <c r="H12" s="22"/>
      <c r="I12" s="4"/>
      <c r="J12" s="4"/>
      <c r="K12" s="4"/>
      <c r="L12" s="21">
        <f t="shared" si="1"/>
        <v>0</v>
      </c>
      <c r="M12" s="22"/>
      <c r="N12" s="4"/>
      <c r="O12" s="4"/>
      <c r="P12" s="4"/>
      <c r="Q12" s="21">
        <f t="shared" si="2"/>
        <v>0</v>
      </c>
      <c r="R12" s="58">
        <f t="shared" si="3"/>
        <v>0</v>
      </c>
      <c r="S12" s="4">
        <f t="shared" si="4"/>
        <v>0</v>
      </c>
      <c r="T12" s="4">
        <f t="shared" si="5"/>
        <v>0</v>
      </c>
      <c r="U12" s="4">
        <f t="shared" si="6"/>
        <v>0</v>
      </c>
      <c r="V12" s="36">
        <f t="shared" si="7"/>
        <v>0</v>
      </c>
    </row>
    <row r="13" spans="1:22" x14ac:dyDescent="0.25">
      <c r="A13" s="29" t="s">
        <v>21</v>
      </c>
      <c r="B13" s="7" t="s">
        <v>162</v>
      </c>
      <c r="C13" s="8"/>
      <c r="D13" s="5"/>
      <c r="E13" s="5"/>
      <c r="F13" s="15"/>
      <c r="G13" s="37">
        <f t="shared" si="0"/>
        <v>0</v>
      </c>
      <c r="H13" s="22"/>
      <c r="I13" s="4"/>
      <c r="J13" s="4"/>
      <c r="K13" s="4"/>
      <c r="L13" s="21">
        <f t="shared" si="1"/>
        <v>0</v>
      </c>
      <c r="M13" s="22"/>
      <c r="N13" s="4"/>
      <c r="O13" s="4"/>
      <c r="P13" s="4"/>
      <c r="Q13" s="21">
        <f t="shared" si="2"/>
        <v>0</v>
      </c>
      <c r="R13" s="58">
        <f t="shared" si="3"/>
        <v>0</v>
      </c>
      <c r="S13" s="4">
        <f t="shared" si="4"/>
        <v>0</v>
      </c>
      <c r="T13" s="4">
        <f t="shared" si="5"/>
        <v>0</v>
      </c>
      <c r="U13" s="4">
        <f t="shared" si="6"/>
        <v>0</v>
      </c>
      <c r="V13" s="36">
        <f t="shared" si="7"/>
        <v>0</v>
      </c>
    </row>
    <row r="14" spans="1:22" x14ac:dyDescent="0.25">
      <c r="A14" s="29" t="s">
        <v>22</v>
      </c>
      <c r="B14" s="7" t="s">
        <v>79</v>
      </c>
      <c r="C14" s="8"/>
      <c r="D14" s="5"/>
      <c r="E14" s="5"/>
      <c r="F14" s="15"/>
      <c r="G14" s="37">
        <f t="shared" si="0"/>
        <v>0</v>
      </c>
      <c r="H14" s="22"/>
      <c r="I14" s="4"/>
      <c r="J14" s="4"/>
      <c r="K14" s="4"/>
      <c r="L14" s="21">
        <f t="shared" si="1"/>
        <v>0</v>
      </c>
      <c r="M14" s="22"/>
      <c r="N14" s="4"/>
      <c r="O14" s="4"/>
      <c r="P14" s="4"/>
      <c r="Q14" s="21">
        <f t="shared" si="2"/>
        <v>0</v>
      </c>
      <c r="R14" s="58">
        <f t="shared" si="3"/>
        <v>0</v>
      </c>
      <c r="S14" s="4">
        <f t="shared" si="4"/>
        <v>0</v>
      </c>
      <c r="T14" s="4">
        <f t="shared" si="5"/>
        <v>0</v>
      </c>
      <c r="U14" s="4">
        <f t="shared" si="6"/>
        <v>0</v>
      </c>
      <c r="V14" s="36">
        <f t="shared" si="7"/>
        <v>0</v>
      </c>
    </row>
    <row r="15" spans="1:22" x14ac:dyDescent="0.25">
      <c r="A15" s="28">
        <v>4</v>
      </c>
      <c r="B15" s="7" t="s">
        <v>80</v>
      </c>
      <c r="C15" s="8"/>
      <c r="D15" s="5"/>
      <c r="E15" s="5"/>
      <c r="F15" s="15"/>
      <c r="G15" s="37">
        <f t="shared" si="0"/>
        <v>0</v>
      </c>
      <c r="H15" s="22"/>
      <c r="I15" s="4"/>
      <c r="J15" s="4"/>
      <c r="K15" s="4"/>
      <c r="L15" s="21">
        <f t="shared" si="1"/>
        <v>0</v>
      </c>
      <c r="M15" s="22"/>
      <c r="N15" s="4"/>
      <c r="O15" s="4"/>
      <c r="P15" s="4"/>
      <c r="Q15" s="21">
        <f t="shared" si="2"/>
        <v>0</v>
      </c>
      <c r="R15" s="58">
        <f t="shared" si="3"/>
        <v>0</v>
      </c>
      <c r="S15" s="4">
        <f t="shared" si="4"/>
        <v>0</v>
      </c>
      <c r="T15" s="4">
        <f t="shared" si="5"/>
        <v>0</v>
      </c>
      <c r="U15" s="4">
        <f t="shared" si="6"/>
        <v>0</v>
      </c>
      <c r="V15" s="36">
        <f t="shared" si="7"/>
        <v>0</v>
      </c>
    </row>
    <row r="16" spans="1:22" x14ac:dyDescent="0.25">
      <c r="A16" s="29" t="s">
        <v>23</v>
      </c>
      <c r="B16" s="7" t="s">
        <v>81</v>
      </c>
      <c r="C16" s="8"/>
      <c r="D16" s="5"/>
      <c r="E16" s="5"/>
      <c r="F16" s="15"/>
      <c r="G16" s="37">
        <f t="shared" si="0"/>
        <v>0</v>
      </c>
      <c r="H16" s="22"/>
      <c r="I16" s="4"/>
      <c r="J16" s="4"/>
      <c r="K16" s="4"/>
      <c r="L16" s="21">
        <f t="shared" si="1"/>
        <v>0</v>
      </c>
      <c r="M16" s="22"/>
      <c r="N16" s="4"/>
      <c r="O16" s="4"/>
      <c r="P16" s="4"/>
      <c r="Q16" s="21">
        <f t="shared" si="2"/>
        <v>0</v>
      </c>
      <c r="R16" s="58">
        <f t="shared" si="3"/>
        <v>0</v>
      </c>
      <c r="S16" s="4">
        <f t="shared" si="4"/>
        <v>0</v>
      </c>
      <c r="T16" s="4">
        <f t="shared" si="5"/>
        <v>0</v>
      </c>
      <c r="U16" s="4">
        <f t="shared" si="6"/>
        <v>0</v>
      </c>
      <c r="V16" s="36">
        <f t="shared" si="7"/>
        <v>0</v>
      </c>
    </row>
    <row r="17" spans="1:22" x14ac:dyDescent="0.25">
      <c r="A17" s="29" t="s">
        <v>24</v>
      </c>
      <c r="B17" s="7" t="s">
        <v>82</v>
      </c>
      <c r="C17" s="8"/>
      <c r="D17" s="5"/>
      <c r="E17" s="5"/>
      <c r="F17" s="15"/>
      <c r="G17" s="37">
        <f t="shared" si="0"/>
        <v>0</v>
      </c>
      <c r="H17" s="22"/>
      <c r="I17" s="4"/>
      <c r="J17" s="4"/>
      <c r="K17" s="4"/>
      <c r="L17" s="21">
        <f t="shared" si="1"/>
        <v>0</v>
      </c>
      <c r="M17" s="22"/>
      <c r="N17" s="4"/>
      <c r="O17" s="4"/>
      <c r="P17" s="4"/>
      <c r="Q17" s="21">
        <f t="shared" si="2"/>
        <v>0</v>
      </c>
      <c r="R17" s="58">
        <f t="shared" si="3"/>
        <v>0</v>
      </c>
      <c r="S17" s="4">
        <f t="shared" si="4"/>
        <v>0</v>
      </c>
      <c r="T17" s="4">
        <f t="shared" si="5"/>
        <v>0</v>
      </c>
      <c r="U17" s="4">
        <f t="shared" si="6"/>
        <v>0</v>
      </c>
      <c r="V17" s="36">
        <f t="shared" si="7"/>
        <v>0</v>
      </c>
    </row>
    <row r="18" spans="1:22" x14ac:dyDescent="0.25">
      <c r="A18" s="29" t="s">
        <v>25</v>
      </c>
      <c r="B18" s="7" t="s">
        <v>83</v>
      </c>
      <c r="C18" s="8"/>
      <c r="D18" s="5"/>
      <c r="E18" s="5"/>
      <c r="F18" s="15"/>
      <c r="G18" s="37">
        <f t="shared" si="0"/>
        <v>0</v>
      </c>
      <c r="H18" s="22"/>
      <c r="I18" s="4"/>
      <c r="J18" s="4"/>
      <c r="K18" s="4"/>
      <c r="L18" s="21">
        <f t="shared" si="1"/>
        <v>0</v>
      </c>
      <c r="M18" s="22"/>
      <c r="N18" s="4"/>
      <c r="O18" s="4"/>
      <c r="P18" s="4"/>
      <c r="Q18" s="21">
        <f t="shared" si="2"/>
        <v>0</v>
      </c>
      <c r="R18" s="58">
        <f t="shared" si="3"/>
        <v>0</v>
      </c>
      <c r="S18" s="4">
        <f t="shared" si="4"/>
        <v>0</v>
      </c>
      <c r="T18" s="4">
        <f t="shared" si="5"/>
        <v>0</v>
      </c>
      <c r="U18" s="4">
        <f t="shared" si="6"/>
        <v>0</v>
      </c>
      <c r="V18" s="36">
        <f t="shared" si="7"/>
        <v>0</v>
      </c>
    </row>
    <row r="19" spans="1:22" x14ac:dyDescent="0.25">
      <c r="A19" s="28">
        <v>5</v>
      </c>
      <c r="B19" s="7" t="s">
        <v>84</v>
      </c>
      <c r="C19" s="8"/>
      <c r="D19" s="5"/>
      <c r="E19" s="5"/>
      <c r="F19" s="15"/>
      <c r="G19" s="37">
        <f t="shared" si="0"/>
        <v>0</v>
      </c>
      <c r="H19" s="22"/>
      <c r="I19" s="4"/>
      <c r="J19" s="4"/>
      <c r="K19" s="4"/>
      <c r="L19" s="21">
        <f t="shared" si="1"/>
        <v>0</v>
      </c>
      <c r="M19" s="22"/>
      <c r="N19" s="4"/>
      <c r="O19" s="4"/>
      <c r="P19" s="4"/>
      <c r="Q19" s="21">
        <f t="shared" si="2"/>
        <v>0</v>
      </c>
      <c r="R19" s="58">
        <f t="shared" si="3"/>
        <v>0</v>
      </c>
      <c r="S19" s="4">
        <f t="shared" si="4"/>
        <v>0</v>
      </c>
      <c r="T19" s="4">
        <f t="shared" si="5"/>
        <v>0</v>
      </c>
      <c r="U19" s="4">
        <f t="shared" si="6"/>
        <v>0</v>
      </c>
      <c r="V19" s="36">
        <f t="shared" si="7"/>
        <v>0</v>
      </c>
    </row>
    <row r="20" spans="1:22" x14ac:dyDescent="0.25">
      <c r="A20" s="29" t="s">
        <v>26</v>
      </c>
      <c r="B20" s="7" t="s">
        <v>85</v>
      </c>
      <c r="C20" s="8"/>
      <c r="D20" s="5"/>
      <c r="E20" s="5"/>
      <c r="F20" s="15"/>
      <c r="G20" s="37">
        <f t="shared" si="0"/>
        <v>0</v>
      </c>
      <c r="H20" s="22"/>
      <c r="I20" s="4"/>
      <c r="J20" s="4"/>
      <c r="K20" s="4"/>
      <c r="L20" s="21">
        <f t="shared" si="1"/>
        <v>0</v>
      </c>
      <c r="M20" s="22"/>
      <c r="N20" s="4"/>
      <c r="O20" s="4"/>
      <c r="P20" s="4"/>
      <c r="Q20" s="21">
        <f t="shared" si="2"/>
        <v>0</v>
      </c>
      <c r="R20" s="58">
        <f t="shared" si="3"/>
        <v>0</v>
      </c>
      <c r="S20" s="4">
        <f t="shared" si="4"/>
        <v>0</v>
      </c>
      <c r="T20" s="4">
        <f t="shared" si="5"/>
        <v>0</v>
      </c>
      <c r="U20" s="4">
        <f t="shared" si="6"/>
        <v>0</v>
      </c>
      <c r="V20" s="36">
        <f t="shared" si="7"/>
        <v>0</v>
      </c>
    </row>
    <row r="21" spans="1:22" x14ac:dyDescent="0.25">
      <c r="A21" s="29" t="s">
        <v>27</v>
      </c>
      <c r="B21" s="7" t="s">
        <v>86</v>
      </c>
      <c r="C21" s="8"/>
      <c r="D21" s="5"/>
      <c r="E21" s="5"/>
      <c r="F21" s="15"/>
      <c r="G21" s="37">
        <f t="shared" si="0"/>
        <v>0</v>
      </c>
      <c r="H21" s="22"/>
      <c r="I21" s="4"/>
      <c r="J21" s="4"/>
      <c r="K21" s="4"/>
      <c r="L21" s="21">
        <f t="shared" si="1"/>
        <v>0</v>
      </c>
      <c r="M21" s="22"/>
      <c r="N21" s="4"/>
      <c r="O21" s="4"/>
      <c r="P21" s="4"/>
      <c r="Q21" s="21">
        <f t="shared" si="2"/>
        <v>0</v>
      </c>
      <c r="R21" s="58">
        <f t="shared" si="3"/>
        <v>0</v>
      </c>
      <c r="S21" s="4">
        <f t="shared" si="4"/>
        <v>0</v>
      </c>
      <c r="T21" s="4">
        <f t="shared" si="5"/>
        <v>0</v>
      </c>
      <c r="U21" s="4">
        <f t="shared" si="6"/>
        <v>0</v>
      </c>
      <c r="V21" s="36">
        <f t="shared" si="7"/>
        <v>0</v>
      </c>
    </row>
    <row r="22" spans="1:22" x14ac:dyDescent="0.25">
      <c r="A22" s="29" t="s">
        <v>28</v>
      </c>
      <c r="B22" s="7" t="s">
        <v>163</v>
      </c>
      <c r="C22" s="8"/>
      <c r="D22" s="5"/>
      <c r="E22" s="5"/>
      <c r="F22" s="15"/>
      <c r="G22" s="37">
        <f t="shared" si="0"/>
        <v>0</v>
      </c>
      <c r="H22" s="22"/>
      <c r="I22" s="4"/>
      <c r="J22" s="4"/>
      <c r="K22" s="4"/>
      <c r="L22" s="21">
        <f t="shared" si="1"/>
        <v>0</v>
      </c>
      <c r="M22" s="22"/>
      <c r="N22" s="4"/>
      <c r="O22" s="4"/>
      <c r="P22" s="4"/>
      <c r="Q22" s="21">
        <f t="shared" si="2"/>
        <v>0</v>
      </c>
      <c r="R22" s="58">
        <f t="shared" si="3"/>
        <v>0</v>
      </c>
      <c r="S22" s="4">
        <f t="shared" si="4"/>
        <v>0</v>
      </c>
      <c r="T22" s="4">
        <f t="shared" si="5"/>
        <v>0</v>
      </c>
      <c r="U22" s="4">
        <f t="shared" si="6"/>
        <v>0</v>
      </c>
      <c r="V22" s="36">
        <f t="shared" si="7"/>
        <v>0</v>
      </c>
    </row>
    <row r="23" spans="1:22" x14ac:dyDescent="0.25">
      <c r="A23" s="28">
        <v>6</v>
      </c>
      <c r="B23" s="7" t="s">
        <v>87</v>
      </c>
      <c r="C23" s="8"/>
      <c r="D23" s="5"/>
      <c r="E23" s="5"/>
      <c r="F23" s="15"/>
      <c r="G23" s="37">
        <f t="shared" si="0"/>
        <v>0</v>
      </c>
      <c r="H23" s="22"/>
      <c r="I23" s="4"/>
      <c r="J23" s="4"/>
      <c r="K23" s="4"/>
      <c r="L23" s="21">
        <f t="shared" si="1"/>
        <v>0</v>
      </c>
      <c r="M23" s="22"/>
      <c r="N23" s="4"/>
      <c r="O23" s="4"/>
      <c r="P23" s="4"/>
      <c r="Q23" s="21">
        <f t="shared" si="2"/>
        <v>0</v>
      </c>
      <c r="R23" s="58">
        <f t="shared" si="3"/>
        <v>0</v>
      </c>
      <c r="S23" s="4">
        <f t="shared" si="4"/>
        <v>0</v>
      </c>
      <c r="T23" s="4">
        <f t="shared" si="5"/>
        <v>0</v>
      </c>
      <c r="U23" s="4">
        <f t="shared" si="6"/>
        <v>0</v>
      </c>
      <c r="V23" s="36">
        <f t="shared" si="7"/>
        <v>0</v>
      </c>
    </row>
    <row r="24" spans="1:22" x14ac:dyDescent="0.25">
      <c r="A24" s="29" t="s">
        <v>29</v>
      </c>
      <c r="B24" s="7" t="s">
        <v>88</v>
      </c>
      <c r="C24" s="8"/>
      <c r="D24" s="5"/>
      <c r="E24" s="5"/>
      <c r="F24" s="15"/>
      <c r="G24" s="37">
        <f t="shared" si="0"/>
        <v>0</v>
      </c>
      <c r="H24" s="22"/>
      <c r="I24" s="4"/>
      <c r="J24" s="4"/>
      <c r="K24" s="4"/>
      <c r="L24" s="21">
        <f t="shared" si="1"/>
        <v>0</v>
      </c>
      <c r="M24" s="22"/>
      <c r="N24" s="4"/>
      <c r="O24" s="4"/>
      <c r="P24" s="4"/>
      <c r="Q24" s="21">
        <f t="shared" si="2"/>
        <v>0</v>
      </c>
      <c r="R24" s="58">
        <f t="shared" si="3"/>
        <v>0</v>
      </c>
      <c r="S24" s="4">
        <f t="shared" si="4"/>
        <v>0</v>
      </c>
      <c r="T24" s="4">
        <f t="shared" si="5"/>
        <v>0</v>
      </c>
      <c r="U24" s="4">
        <f t="shared" si="6"/>
        <v>0</v>
      </c>
      <c r="V24" s="36">
        <f t="shared" si="7"/>
        <v>0</v>
      </c>
    </row>
    <row r="25" spans="1:22" x14ac:dyDescent="0.25">
      <c r="A25" s="29" t="s">
        <v>30</v>
      </c>
      <c r="B25" s="7" t="s">
        <v>89</v>
      </c>
      <c r="C25" s="8"/>
      <c r="D25" s="5"/>
      <c r="E25" s="5"/>
      <c r="F25" s="15"/>
      <c r="G25" s="37">
        <f t="shared" si="0"/>
        <v>0</v>
      </c>
      <c r="H25" s="22"/>
      <c r="I25" s="4"/>
      <c r="J25" s="4"/>
      <c r="K25" s="4"/>
      <c r="L25" s="21">
        <f t="shared" si="1"/>
        <v>0</v>
      </c>
      <c r="M25" s="22"/>
      <c r="N25" s="4"/>
      <c r="O25" s="4"/>
      <c r="P25" s="4"/>
      <c r="Q25" s="21">
        <f t="shared" si="2"/>
        <v>0</v>
      </c>
      <c r="R25" s="58">
        <f t="shared" si="3"/>
        <v>0</v>
      </c>
      <c r="S25" s="4">
        <f t="shared" si="4"/>
        <v>0</v>
      </c>
      <c r="T25" s="4">
        <f t="shared" si="5"/>
        <v>0</v>
      </c>
      <c r="U25" s="4">
        <f t="shared" si="6"/>
        <v>0</v>
      </c>
      <c r="V25" s="36">
        <f t="shared" si="7"/>
        <v>0</v>
      </c>
    </row>
    <row r="26" spans="1:22" x14ac:dyDescent="0.25">
      <c r="A26" s="29" t="s">
        <v>31</v>
      </c>
      <c r="B26" s="7" t="s">
        <v>90</v>
      </c>
      <c r="C26" s="8"/>
      <c r="D26" s="5"/>
      <c r="E26" s="5"/>
      <c r="F26" s="15"/>
      <c r="G26" s="37">
        <f t="shared" si="0"/>
        <v>0</v>
      </c>
      <c r="H26" s="22"/>
      <c r="I26" s="4"/>
      <c r="J26" s="4"/>
      <c r="K26" s="4"/>
      <c r="L26" s="21">
        <f t="shared" si="1"/>
        <v>0</v>
      </c>
      <c r="M26" s="22"/>
      <c r="N26" s="4"/>
      <c r="O26" s="4"/>
      <c r="P26" s="4"/>
      <c r="Q26" s="21">
        <f t="shared" si="2"/>
        <v>0</v>
      </c>
      <c r="R26" s="58">
        <f t="shared" si="3"/>
        <v>0</v>
      </c>
      <c r="S26" s="4">
        <f t="shared" si="4"/>
        <v>0</v>
      </c>
      <c r="T26" s="4">
        <f t="shared" si="5"/>
        <v>0</v>
      </c>
      <c r="U26" s="4">
        <f t="shared" si="6"/>
        <v>0</v>
      </c>
      <c r="V26" s="36">
        <f t="shared" si="7"/>
        <v>0</v>
      </c>
    </row>
    <row r="27" spans="1:22" x14ac:dyDescent="0.25">
      <c r="A27" s="28">
        <v>7</v>
      </c>
      <c r="B27" s="7" t="s">
        <v>91</v>
      </c>
      <c r="C27" s="8"/>
      <c r="D27" s="5"/>
      <c r="E27" s="5"/>
      <c r="F27" s="15"/>
      <c r="G27" s="37">
        <f t="shared" si="0"/>
        <v>0</v>
      </c>
      <c r="H27" s="22"/>
      <c r="I27" s="4"/>
      <c r="J27" s="4"/>
      <c r="K27" s="4"/>
      <c r="L27" s="21">
        <f t="shared" si="1"/>
        <v>0</v>
      </c>
      <c r="M27" s="22"/>
      <c r="N27" s="4"/>
      <c r="O27" s="4"/>
      <c r="P27" s="4"/>
      <c r="Q27" s="21">
        <f t="shared" si="2"/>
        <v>0</v>
      </c>
      <c r="R27" s="58">
        <f t="shared" si="3"/>
        <v>0</v>
      </c>
      <c r="S27" s="4">
        <f t="shared" si="4"/>
        <v>0</v>
      </c>
      <c r="T27" s="4">
        <f t="shared" si="5"/>
        <v>0</v>
      </c>
      <c r="U27" s="4">
        <f t="shared" si="6"/>
        <v>0</v>
      </c>
      <c r="V27" s="36">
        <f t="shared" si="7"/>
        <v>0</v>
      </c>
    </row>
    <row r="28" spans="1:22" x14ac:dyDescent="0.25">
      <c r="A28" s="29" t="s">
        <v>32</v>
      </c>
      <c r="B28" s="7" t="s">
        <v>92</v>
      </c>
      <c r="C28" s="8"/>
      <c r="D28" s="5"/>
      <c r="E28" s="5"/>
      <c r="F28" s="15"/>
      <c r="G28" s="37">
        <f t="shared" si="0"/>
        <v>0</v>
      </c>
      <c r="H28" s="22"/>
      <c r="I28" s="4"/>
      <c r="J28" s="4"/>
      <c r="K28" s="4"/>
      <c r="L28" s="21">
        <f t="shared" si="1"/>
        <v>0</v>
      </c>
      <c r="M28" s="22"/>
      <c r="N28" s="4"/>
      <c r="O28" s="4"/>
      <c r="P28" s="4"/>
      <c r="Q28" s="21">
        <f t="shared" si="2"/>
        <v>0</v>
      </c>
      <c r="R28" s="58">
        <f t="shared" si="3"/>
        <v>0</v>
      </c>
      <c r="S28" s="4">
        <f t="shared" si="4"/>
        <v>0</v>
      </c>
      <c r="T28" s="4">
        <f t="shared" si="5"/>
        <v>0</v>
      </c>
      <c r="U28" s="4">
        <f t="shared" si="6"/>
        <v>0</v>
      </c>
      <c r="V28" s="36">
        <f t="shared" si="7"/>
        <v>0</v>
      </c>
    </row>
    <row r="29" spans="1:22" x14ac:dyDescent="0.25">
      <c r="A29" s="29" t="s">
        <v>33</v>
      </c>
      <c r="B29" s="7" t="s">
        <v>93</v>
      </c>
      <c r="C29" s="8"/>
      <c r="D29" s="5"/>
      <c r="E29" s="5"/>
      <c r="F29" s="15"/>
      <c r="G29" s="37">
        <f t="shared" si="0"/>
        <v>0</v>
      </c>
      <c r="H29" s="22"/>
      <c r="I29" s="4"/>
      <c r="J29" s="4"/>
      <c r="K29" s="4"/>
      <c r="L29" s="21">
        <f t="shared" si="1"/>
        <v>0</v>
      </c>
      <c r="M29" s="22"/>
      <c r="N29" s="4"/>
      <c r="O29" s="4"/>
      <c r="P29" s="4"/>
      <c r="Q29" s="21">
        <f t="shared" si="2"/>
        <v>0</v>
      </c>
      <c r="R29" s="58">
        <f t="shared" si="3"/>
        <v>0</v>
      </c>
      <c r="S29" s="4">
        <f t="shared" si="4"/>
        <v>0</v>
      </c>
      <c r="T29" s="4">
        <f t="shared" si="5"/>
        <v>0</v>
      </c>
      <c r="U29" s="4">
        <f t="shared" si="6"/>
        <v>0</v>
      </c>
      <c r="V29" s="36">
        <f t="shared" si="7"/>
        <v>0</v>
      </c>
    </row>
    <row r="30" spans="1:22" x14ac:dyDescent="0.25">
      <c r="A30" s="29" t="s">
        <v>34</v>
      </c>
      <c r="B30" s="7" t="s">
        <v>94</v>
      </c>
      <c r="C30" s="8"/>
      <c r="D30" s="5"/>
      <c r="E30" s="5"/>
      <c r="F30" s="15"/>
      <c r="G30" s="37">
        <f t="shared" si="0"/>
        <v>0</v>
      </c>
      <c r="H30" s="22"/>
      <c r="I30" s="4"/>
      <c r="J30" s="4"/>
      <c r="K30" s="4"/>
      <c r="L30" s="21">
        <f t="shared" si="1"/>
        <v>0</v>
      </c>
      <c r="M30" s="22"/>
      <c r="N30" s="4"/>
      <c r="O30" s="4"/>
      <c r="P30" s="4"/>
      <c r="Q30" s="21">
        <f t="shared" si="2"/>
        <v>0</v>
      </c>
      <c r="R30" s="58">
        <f t="shared" si="3"/>
        <v>0</v>
      </c>
      <c r="S30" s="4">
        <f t="shared" si="4"/>
        <v>0</v>
      </c>
      <c r="T30" s="4">
        <f t="shared" si="5"/>
        <v>0</v>
      </c>
      <c r="U30" s="4">
        <f t="shared" si="6"/>
        <v>0</v>
      </c>
      <c r="V30" s="36">
        <f t="shared" si="7"/>
        <v>0</v>
      </c>
    </row>
    <row r="31" spans="1:22" x14ac:dyDescent="0.25">
      <c r="A31" s="28">
        <v>8</v>
      </c>
      <c r="B31" s="7" t="s">
        <v>95</v>
      </c>
      <c r="C31" s="8"/>
      <c r="D31" s="5"/>
      <c r="E31" s="5"/>
      <c r="F31" s="15"/>
      <c r="G31" s="37">
        <f t="shared" si="0"/>
        <v>0</v>
      </c>
      <c r="H31" s="22"/>
      <c r="I31" s="4"/>
      <c r="J31" s="4"/>
      <c r="K31" s="4"/>
      <c r="L31" s="21">
        <f t="shared" si="1"/>
        <v>0</v>
      </c>
      <c r="M31" s="22"/>
      <c r="N31" s="4"/>
      <c r="O31" s="4"/>
      <c r="P31" s="4"/>
      <c r="Q31" s="21">
        <f t="shared" si="2"/>
        <v>0</v>
      </c>
      <c r="R31" s="58">
        <f t="shared" si="3"/>
        <v>0</v>
      </c>
      <c r="S31" s="4">
        <f t="shared" si="4"/>
        <v>0</v>
      </c>
      <c r="T31" s="4">
        <f t="shared" si="5"/>
        <v>0</v>
      </c>
      <c r="U31" s="4">
        <f t="shared" si="6"/>
        <v>0</v>
      </c>
      <c r="V31" s="36">
        <f t="shared" si="7"/>
        <v>0</v>
      </c>
    </row>
    <row r="32" spans="1:22" x14ac:dyDescent="0.25">
      <c r="A32" s="29" t="s">
        <v>35</v>
      </c>
      <c r="B32" s="7" t="s">
        <v>96</v>
      </c>
      <c r="C32" s="8"/>
      <c r="D32" s="5"/>
      <c r="E32" s="5"/>
      <c r="F32" s="15"/>
      <c r="G32" s="37">
        <f t="shared" si="0"/>
        <v>0</v>
      </c>
      <c r="H32" s="22"/>
      <c r="I32" s="4"/>
      <c r="J32" s="4"/>
      <c r="K32" s="4"/>
      <c r="L32" s="21">
        <f t="shared" si="1"/>
        <v>0</v>
      </c>
      <c r="M32" s="22"/>
      <c r="N32" s="4"/>
      <c r="O32" s="4"/>
      <c r="P32" s="4"/>
      <c r="Q32" s="21">
        <f t="shared" si="2"/>
        <v>0</v>
      </c>
      <c r="R32" s="58">
        <f t="shared" si="3"/>
        <v>0</v>
      </c>
      <c r="S32" s="4">
        <f t="shared" si="4"/>
        <v>0</v>
      </c>
      <c r="T32" s="4">
        <f t="shared" si="5"/>
        <v>0</v>
      </c>
      <c r="U32" s="4">
        <f t="shared" si="6"/>
        <v>0</v>
      </c>
      <c r="V32" s="36">
        <f t="shared" si="7"/>
        <v>0</v>
      </c>
    </row>
    <row r="33" spans="1:22" x14ac:dyDescent="0.25">
      <c r="A33" s="29" t="s">
        <v>36</v>
      </c>
      <c r="B33" s="7" t="s">
        <v>97</v>
      </c>
      <c r="C33" s="8"/>
      <c r="D33" s="5"/>
      <c r="E33" s="5"/>
      <c r="F33" s="15"/>
      <c r="G33" s="37">
        <f t="shared" si="0"/>
        <v>0</v>
      </c>
      <c r="H33" s="22"/>
      <c r="I33" s="4"/>
      <c r="J33" s="4"/>
      <c r="K33" s="4"/>
      <c r="L33" s="21">
        <f t="shared" si="1"/>
        <v>0</v>
      </c>
      <c r="M33" s="22"/>
      <c r="N33" s="4"/>
      <c r="O33" s="4"/>
      <c r="P33" s="4"/>
      <c r="Q33" s="21">
        <f t="shared" si="2"/>
        <v>0</v>
      </c>
      <c r="R33" s="58">
        <f t="shared" si="3"/>
        <v>0</v>
      </c>
      <c r="S33" s="4">
        <f t="shared" si="4"/>
        <v>0</v>
      </c>
      <c r="T33" s="4">
        <f t="shared" si="5"/>
        <v>0</v>
      </c>
      <c r="U33" s="4">
        <f t="shared" si="6"/>
        <v>0</v>
      </c>
      <c r="V33" s="36">
        <f t="shared" si="7"/>
        <v>0</v>
      </c>
    </row>
    <row r="34" spans="1:22" x14ac:dyDescent="0.25">
      <c r="A34" s="29" t="s">
        <v>37</v>
      </c>
      <c r="B34" s="7" t="s">
        <v>98</v>
      </c>
      <c r="C34" s="8"/>
      <c r="D34" s="5"/>
      <c r="E34" s="5"/>
      <c r="F34" s="15"/>
      <c r="G34" s="37">
        <f t="shared" si="0"/>
        <v>0</v>
      </c>
      <c r="H34" s="22"/>
      <c r="I34" s="4"/>
      <c r="J34" s="4"/>
      <c r="K34" s="4"/>
      <c r="L34" s="21">
        <f t="shared" si="1"/>
        <v>0</v>
      </c>
      <c r="M34" s="22"/>
      <c r="N34" s="4"/>
      <c r="O34" s="4"/>
      <c r="P34" s="4"/>
      <c r="Q34" s="21">
        <f t="shared" si="2"/>
        <v>0</v>
      </c>
      <c r="R34" s="58">
        <f t="shared" si="3"/>
        <v>0</v>
      </c>
      <c r="S34" s="4">
        <f t="shared" si="4"/>
        <v>0</v>
      </c>
      <c r="T34" s="4">
        <f t="shared" si="5"/>
        <v>0</v>
      </c>
      <c r="U34" s="4">
        <f t="shared" si="6"/>
        <v>0</v>
      </c>
      <c r="V34" s="36">
        <f t="shared" si="7"/>
        <v>0</v>
      </c>
    </row>
    <row r="35" spans="1:22" x14ac:dyDescent="0.25">
      <c r="A35" s="28">
        <v>9</v>
      </c>
      <c r="B35" s="7" t="s">
        <v>99</v>
      </c>
      <c r="C35" s="8"/>
      <c r="D35" s="5"/>
      <c r="E35" s="5"/>
      <c r="F35" s="15"/>
      <c r="G35" s="37">
        <f t="shared" si="0"/>
        <v>0</v>
      </c>
      <c r="H35" s="22"/>
      <c r="I35" s="4"/>
      <c r="J35" s="4"/>
      <c r="K35" s="4"/>
      <c r="L35" s="21">
        <f t="shared" si="1"/>
        <v>0</v>
      </c>
      <c r="M35" s="22"/>
      <c r="N35" s="4"/>
      <c r="O35" s="4"/>
      <c r="P35" s="4"/>
      <c r="Q35" s="21">
        <f t="shared" si="2"/>
        <v>0</v>
      </c>
      <c r="R35" s="58">
        <f t="shared" si="3"/>
        <v>0</v>
      </c>
      <c r="S35" s="4">
        <f t="shared" si="4"/>
        <v>0</v>
      </c>
      <c r="T35" s="4">
        <f t="shared" si="5"/>
        <v>0</v>
      </c>
      <c r="U35" s="4">
        <f t="shared" si="6"/>
        <v>0</v>
      </c>
      <c r="V35" s="36">
        <f t="shared" si="7"/>
        <v>0</v>
      </c>
    </row>
    <row r="36" spans="1:22" x14ac:dyDescent="0.25">
      <c r="A36" s="29" t="s">
        <v>38</v>
      </c>
      <c r="B36" s="7" t="s">
        <v>100</v>
      </c>
      <c r="C36" s="8"/>
      <c r="D36" s="5"/>
      <c r="E36" s="5"/>
      <c r="F36" s="15"/>
      <c r="G36" s="37">
        <f t="shared" si="0"/>
        <v>0</v>
      </c>
      <c r="H36" s="22"/>
      <c r="I36" s="4"/>
      <c r="J36" s="4"/>
      <c r="K36" s="4"/>
      <c r="L36" s="21">
        <f t="shared" si="1"/>
        <v>0</v>
      </c>
      <c r="M36" s="22"/>
      <c r="N36" s="4"/>
      <c r="O36" s="4"/>
      <c r="P36" s="4"/>
      <c r="Q36" s="21">
        <f t="shared" si="2"/>
        <v>0</v>
      </c>
      <c r="R36" s="58">
        <f t="shared" si="3"/>
        <v>0</v>
      </c>
      <c r="S36" s="4">
        <f t="shared" si="4"/>
        <v>0</v>
      </c>
      <c r="T36" s="4">
        <f t="shared" si="5"/>
        <v>0</v>
      </c>
      <c r="U36" s="4">
        <f t="shared" si="6"/>
        <v>0</v>
      </c>
      <c r="V36" s="36">
        <f t="shared" si="7"/>
        <v>0</v>
      </c>
    </row>
    <row r="37" spans="1:22" x14ac:dyDescent="0.25">
      <c r="A37" s="29" t="s">
        <v>39</v>
      </c>
      <c r="B37" s="7" t="s">
        <v>101</v>
      </c>
      <c r="C37" s="8"/>
      <c r="D37" s="5"/>
      <c r="E37" s="5"/>
      <c r="F37" s="15"/>
      <c r="G37" s="37">
        <f t="shared" si="0"/>
        <v>0</v>
      </c>
      <c r="H37" s="22"/>
      <c r="I37" s="4"/>
      <c r="J37" s="4"/>
      <c r="K37" s="4"/>
      <c r="L37" s="21">
        <f t="shared" si="1"/>
        <v>0</v>
      </c>
      <c r="M37" s="22"/>
      <c r="N37" s="4"/>
      <c r="O37" s="4"/>
      <c r="P37" s="4"/>
      <c r="Q37" s="21">
        <f t="shared" si="2"/>
        <v>0</v>
      </c>
      <c r="R37" s="58">
        <f t="shared" si="3"/>
        <v>0</v>
      </c>
      <c r="S37" s="4">
        <f t="shared" si="4"/>
        <v>0</v>
      </c>
      <c r="T37" s="4">
        <f t="shared" si="5"/>
        <v>0</v>
      </c>
      <c r="U37" s="4">
        <f t="shared" si="6"/>
        <v>0</v>
      </c>
      <c r="V37" s="36">
        <f t="shared" si="7"/>
        <v>0</v>
      </c>
    </row>
    <row r="38" spans="1:22" x14ac:dyDescent="0.25">
      <c r="A38" s="29" t="s">
        <v>40</v>
      </c>
      <c r="B38" s="7" t="s">
        <v>102</v>
      </c>
      <c r="C38" s="8"/>
      <c r="D38" s="5"/>
      <c r="E38" s="5"/>
      <c r="F38" s="15"/>
      <c r="G38" s="37">
        <f t="shared" si="0"/>
        <v>0</v>
      </c>
      <c r="H38" s="22"/>
      <c r="I38" s="4"/>
      <c r="J38" s="4"/>
      <c r="K38" s="4"/>
      <c r="L38" s="21">
        <f t="shared" si="1"/>
        <v>0</v>
      </c>
      <c r="M38" s="22"/>
      <c r="N38" s="4"/>
      <c r="O38" s="4"/>
      <c r="P38" s="4"/>
      <c r="Q38" s="21">
        <f t="shared" si="2"/>
        <v>0</v>
      </c>
      <c r="R38" s="58">
        <f t="shared" si="3"/>
        <v>0</v>
      </c>
      <c r="S38" s="4">
        <f t="shared" si="4"/>
        <v>0</v>
      </c>
      <c r="T38" s="4">
        <f t="shared" si="5"/>
        <v>0</v>
      </c>
      <c r="U38" s="4">
        <f t="shared" si="6"/>
        <v>0</v>
      </c>
      <c r="V38" s="36">
        <f t="shared" si="7"/>
        <v>0</v>
      </c>
    </row>
    <row r="39" spans="1:22" x14ac:dyDescent="0.25">
      <c r="A39" s="28">
        <v>10</v>
      </c>
      <c r="B39" s="7" t="s">
        <v>103</v>
      </c>
      <c r="C39" s="8"/>
      <c r="D39" s="5"/>
      <c r="E39" s="5"/>
      <c r="F39" s="15"/>
      <c r="G39" s="37">
        <f t="shared" si="0"/>
        <v>0</v>
      </c>
      <c r="H39" s="22"/>
      <c r="I39" s="4"/>
      <c r="J39" s="4"/>
      <c r="K39" s="4"/>
      <c r="L39" s="21">
        <f t="shared" si="1"/>
        <v>0</v>
      </c>
      <c r="M39" s="22"/>
      <c r="N39" s="4"/>
      <c r="O39" s="4"/>
      <c r="P39" s="4"/>
      <c r="Q39" s="21">
        <f t="shared" si="2"/>
        <v>0</v>
      </c>
      <c r="R39" s="58">
        <f t="shared" si="3"/>
        <v>0</v>
      </c>
      <c r="S39" s="4">
        <f t="shared" si="4"/>
        <v>0</v>
      </c>
      <c r="T39" s="4">
        <f t="shared" si="5"/>
        <v>0</v>
      </c>
      <c r="U39" s="4">
        <f t="shared" si="6"/>
        <v>0</v>
      </c>
      <c r="V39" s="36">
        <f t="shared" si="7"/>
        <v>0</v>
      </c>
    </row>
    <row r="40" spans="1:22" x14ac:dyDescent="0.25">
      <c r="A40" s="29" t="s">
        <v>41</v>
      </c>
      <c r="B40" s="7" t="s">
        <v>104</v>
      </c>
      <c r="C40" s="8"/>
      <c r="D40" s="5"/>
      <c r="E40" s="5"/>
      <c r="F40" s="15"/>
      <c r="G40" s="37">
        <f t="shared" si="0"/>
        <v>0</v>
      </c>
      <c r="H40" s="22"/>
      <c r="I40" s="4"/>
      <c r="J40" s="4"/>
      <c r="K40" s="4"/>
      <c r="L40" s="21">
        <f t="shared" si="1"/>
        <v>0</v>
      </c>
      <c r="M40" s="22"/>
      <c r="N40" s="4"/>
      <c r="O40" s="4"/>
      <c r="P40" s="4"/>
      <c r="Q40" s="21">
        <f t="shared" si="2"/>
        <v>0</v>
      </c>
      <c r="R40" s="58">
        <f t="shared" si="3"/>
        <v>0</v>
      </c>
      <c r="S40" s="4">
        <f t="shared" si="4"/>
        <v>0</v>
      </c>
      <c r="T40" s="4">
        <f t="shared" si="5"/>
        <v>0</v>
      </c>
      <c r="U40" s="4">
        <f t="shared" si="6"/>
        <v>0</v>
      </c>
      <c r="V40" s="36">
        <f t="shared" si="7"/>
        <v>0</v>
      </c>
    </row>
    <row r="41" spans="1:22" x14ac:dyDescent="0.25">
      <c r="A41" s="29" t="s">
        <v>42</v>
      </c>
      <c r="B41" s="7" t="s">
        <v>105</v>
      </c>
      <c r="C41" s="8"/>
      <c r="D41" s="5"/>
      <c r="E41" s="5"/>
      <c r="F41" s="15"/>
      <c r="G41" s="37">
        <f t="shared" si="0"/>
        <v>0</v>
      </c>
      <c r="H41" s="22"/>
      <c r="I41" s="4"/>
      <c r="J41" s="4"/>
      <c r="K41" s="4"/>
      <c r="L41" s="21">
        <f t="shared" si="1"/>
        <v>0</v>
      </c>
      <c r="M41" s="22"/>
      <c r="N41" s="4"/>
      <c r="O41" s="4"/>
      <c r="P41" s="4"/>
      <c r="Q41" s="21">
        <f t="shared" si="2"/>
        <v>0</v>
      </c>
      <c r="R41" s="58">
        <f t="shared" si="3"/>
        <v>0</v>
      </c>
      <c r="S41" s="4">
        <f t="shared" si="4"/>
        <v>0</v>
      </c>
      <c r="T41" s="4">
        <f t="shared" si="5"/>
        <v>0</v>
      </c>
      <c r="U41" s="4">
        <f t="shared" si="6"/>
        <v>0</v>
      </c>
      <c r="V41" s="36">
        <f t="shared" si="7"/>
        <v>0</v>
      </c>
    </row>
    <row r="42" spans="1:22" x14ac:dyDescent="0.25">
      <c r="A42" s="29" t="s">
        <v>43</v>
      </c>
      <c r="B42" s="7" t="s">
        <v>106</v>
      </c>
      <c r="C42" s="8"/>
      <c r="D42" s="5"/>
      <c r="E42" s="5"/>
      <c r="F42" s="15"/>
      <c r="G42" s="37">
        <f t="shared" si="0"/>
        <v>0</v>
      </c>
      <c r="H42" s="22"/>
      <c r="I42" s="4"/>
      <c r="J42" s="4"/>
      <c r="K42" s="4"/>
      <c r="L42" s="21">
        <f t="shared" si="1"/>
        <v>0</v>
      </c>
      <c r="M42" s="22"/>
      <c r="N42" s="4"/>
      <c r="O42" s="4"/>
      <c r="P42" s="4"/>
      <c r="Q42" s="21">
        <f t="shared" si="2"/>
        <v>0</v>
      </c>
      <c r="R42" s="58">
        <f t="shared" si="3"/>
        <v>0</v>
      </c>
      <c r="S42" s="4">
        <f t="shared" si="4"/>
        <v>0</v>
      </c>
      <c r="T42" s="4">
        <f t="shared" si="5"/>
        <v>0</v>
      </c>
      <c r="U42" s="4">
        <f t="shared" si="6"/>
        <v>0</v>
      </c>
      <c r="V42" s="36">
        <f t="shared" si="7"/>
        <v>0</v>
      </c>
    </row>
    <row r="43" spans="1:22" x14ac:dyDescent="0.25">
      <c r="A43" s="28">
        <v>11</v>
      </c>
      <c r="B43" s="7" t="s">
        <v>107</v>
      </c>
      <c r="C43" s="8"/>
      <c r="D43" s="5"/>
      <c r="E43" s="5"/>
      <c r="F43" s="15"/>
      <c r="G43" s="37">
        <f t="shared" si="0"/>
        <v>0</v>
      </c>
      <c r="H43" s="22"/>
      <c r="I43" s="4"/>
      <c r="J43" s="4"/>
      <c r="K43" s="4"/>
      <c r="L43" s="21">
        <f t="shared" si="1"/>
        <v>0</v>
      </c>
      <c r="M43" s="22"/>
      <c r="N43" s="4"/>
      <c r="O43" s="4"/>
      <c r="P43" s="4"/>
      <c r="Q43" s="21">
        <f t="shared" si="2"/>
        <v>0</v>
      </c>
      <c r="R43" s="58">
        <f t="shared" si="3"/>
        <v>0</v>
      </c>
      <c r="S43" s="4">
        <f t="shared" si="4"/>
        <v>0</v>
      </c>
      <c r="T43" s="4">
        <f t="shared" si="5"/>
        <v>0</v>
      </c>
      <c r="U43" s="4">
        <f t="shared" si="6"/>
        <v>0</v>
      </c>
      <c r="V43" s="36">
        <f t="shared" si="7"/>
        <v>0</v>
      </c>
    </row>
    <row r="44" spans="1:22" x14ac:dyDescent="0.25">
      <c r="A44" s="29" t="s">
        <v>44</v>
      </c>
      <c r="B44" s="7" t="s">
        <v>108</v>
      </c>
      <c r="C44" s="8"/>
      <c r="D44" s="5"/>
      <c r="E44" s="5"/>
      <c r="F44" s="15"/>
      <c r="G44" s="37">
        <f t="shared" si="0"/>
        <v>0</v>
      </c>
      <c r="H44" s="22"/>
      <c r="I44" s="4"/>
      <c r="J44" s="4"/>
      <c r="K44" s="4"/>
      <c r="L44" s="21">
        <f t="shared" si="1"/>
        <v>0</v>
      </c>
      <c r="M44" s="22"/>
      <c r="N44" s="4"/>
      <c r="O44" s="4"/>
      <c r="P44" s="4"/>
      <c r="Q44" s="21">
        <f t="shared" si="2"/>
        <v>0</v>
      </c>
      <c r="R44" s="58">
        <f t="shared" si="3"/>
        <v>0</v>
      </c>
      <c r="S44" s="4">
        <f t="shared" si="4"/>
        <v>0</v>
      </c>
      <c r="T44" s="4">
        <f t="shared" si="5"/>
        <v>0</v>
      </c>
      <c r="U44" s="4">
        <f t="shared" si="6"/>
        <v>0</v>
      </c>
      <c r="V44" s="36">
        <f t="shared" si="7"/>
        <v>0</v>
      </c>
    </row>
    <row r="45" spans="1:22" x14ac:dyDescent="0.25">
      <c r="A45" s="29" t="s">
        <v>45</v>
      </c>
      <c r="B45" s="7" t="s">
        <v>109</v>
      </c>
      <c r="C45" s="8"/>
      <c r="D45" s="5"/>
      <c r="E45" s="5"/>
      <c r="F45" s="15"/>
      <c r="G45" s="37">
        <f t="shared" si="0"/>
        <v>0</v>
      </c>
      <c r="H45" s="22"/>
      <c r="I45" s="4"/>
      <c r="J45" s="4"/>
      <c r="K45" s="4"/>
      <c r="L45" s="21">
        <f t="shared" si="1"/>
        <v>0</v>
      </c>
      <c r="M45" s="22"/>
      <c r="N45" s="4"/>
      <c r="O45" s="4"/>
      <c r="P45" s="4"/>
      <c r="Q45" s="21">
        <f t="shared" si="2"/>
        <v>0</v>
      </c>
      <c r="R45" s="58">
        <f t="shared" si="3"/>
        <v>0</v>
      </c>
      <c r="S45" s="4">
        <f t="shared" si="4"/>
        <v>0</v>
      </c>
      <c r="T45" s="4">
        <f t="shared" si="5"/>
        <v>0</v>
      </c>
      <c r="U45" s="4">
        <f t="shared" si="6"/>
        <v>0</v>
      </c>
      <c r="V45" s="36">
        <f t="shared" si="7"/>
        <v>0</v>
      </c>
    </row>
    <row r="46" spans="1:22" x14ac:dyDescent="0.25">
      <c r="A46" s="29" t="s">
        <v>46</v>
      </c>
      <c r="B46" s="7" t="s">
        <v>110</v>
      </c>
      <c r="C46" s="8"/>
      <c r="D46" s="5"/>
      <c r="E46" s="5"/>
      <c r="F46" s="15"/>
      <c r="G46" s="37">
        <f t="shared" si="0"/>
        <v>0</v>
      </c>
      <c r="H46" s="22"/>
      <c r="I46" s="4"/>
      <c r="J46" s="4"/>
      <c r="K46" s="4"/>
      <c r="L46" s="21">
        <f t="shared" si="1"/>
        <v>0</v>
      </c>
      <c r="M46" s="22"/>
      <c r="N46" s="4"/>
      <c r="O46" s="4"/>
      <c r="P46" s="4"/>
      <c r="Q46" s="21">
        <f t="shared" si="2"/>
        <v>0</v>
      </c>
      <c r="R46" s="58">
        <f t="shared" si="3"/>
        <v>0</v>
      </c>
      <c r="S46" s="4">
        <f t="shared" si="4"/>
        <v>0</v>
      </c>
      <c r="T46" s="4">
        <f t="shared" si="5"/>
        <v>0</v>
      </c>
      <c r="U46" s="4">
        <f t="shared" si="6"/>
        <v>0</v>
      </c>
      <c r="V46" s="36">
        <f t="shared" si="7"/>
        <v>0</v>
      </c>
    </row>
    <row r="47" spans="1:22" x14ac:dyDescent="0.25">
      <c r="A47" s="28">
        <v>12</v>
      </c>
      <c r="B47" s="7" t="s">
        <v>111</v>
      </c>
      <c r="C47" s="8"/>
      <c r="D47" s="5"/>
      <c r="E47" s="5"/>
      <c r="F47" s="15"/>
      <c r="G47" s="37">
        <f t="shared" si="0"/>
        <v>0</v>
      </c>
      <c r="H47" s="22"/>
      <c r="I47" s="4"/>
      <c r="J47" s="4"/>
      <c r="K47" s="4"/>
      <c r="L47" s="21">
        <f t="shared" si="1"/>
        <v>0</v>
      </c>
      <c r="M47" s="22"/>
      <c r="N47" s="4"/>
      <c r="O47" s="4"/>
      <c r="P47" s="4"/>
      <c r="Q47" s="21">
        <f t="shared" si="2"/>
        <v>0</v>
      </c>
      <c r="R47" s="58">
        <f t="shared" si="3"/>
        <v>0</v>
      </c>
      <c r="S47" s="4">
        <f t="shared" si="4"/>
        <v>0</v>
      </c>
      <c r="T47" s="4">
        <f t="shared" si="5"/>
        <v>0</v>
      </c>
      <c r="U47" s="4">
        <f t="shared" si="6"/>
        <v>0</v>
      </c>
      <c r="V47" s="36">
        <f t="shared" si="7"/>
        <v>0</v>
      </c>
    </row>
    <row r="48" spans="1:22" x14ac:dyDescent="0.25">
      <c r="A48" s="29" t="s">
        <v>47</v>
      </c>
      <c r="B48" s="7" t="s">
        <v>164</v>
      </c>
      <c r="C48" s="8"/>
      <c r="D48" s="5"/>
      <c r="E48" s="5"/>
      <c r="F48" s="15"/>
      <c r="G48" s="37">
        <f t="shared" si="0"/>
        <v>0</v>
      </c>
      <c r="H48" s="22"/>
      <c r="I48" s="4"/>
      <c r="J48" s="4"/>
      <c r="K48" s="4"/>
      <c r="L48" s="21">
        <f t="shared" si="1"/>
        <v>0</v>
      </c>
      <c r="M48" s="22"/>
      <c r="N48" s="4"/>
      <c r="O48" s="4"/>
      <c r="P48" s="4"/>
      <c r="Q48" s="21">
        <f t="shared" si="2"/>
        <v>0</v>
      </c>
      <c r="R48" s="58">
        <f t="shared" si="3"/>
        <v>0</v>
      </c>
      <c r="S48" s="4">
        <f t="shared" si="4"/>
        <v>0</v>
      </c>
      <c r="T48" s="4">
        <f t="shared" si="5"/>
        <v>0</v>
      </c>
      <c r="U48" s="4">
        <f t="shared" si="6"/>
        <v>0</v>
      </c>
      <c r="V48" s="36">
        <f t="shared" si="7"/>
        <v>0</v>
      </c>
    </row>
    <row r="49" spans="1:22" x14ac:dyDescent="0.25">
      <c r="A49" s="29" t="s">
        <v>48</v>
      </c>
      <c r="B49" s="7" t="s">
        <v>112</v>
      </c>
      <c r="C49" s="8"/>
      <c r="D49" s="5"/>
      <c r="E49" s="5"/>
      <c r="F49" s="15"/>
      <c r="G49" s="37">
        <f t="shared" si="0"/>
        <v>0</v>
      </c>
      <c r="H49" s="22"/>
      <c r="I49" s="4"/>
      <c r="J49" s="4"/>
      <c r="K49" s="4"/>
      <c r="L49" s="21">
        <f t="shared" si="1"/>
        <v>0</v>
      </c>
      <c r="M49" s="22"/>
      <c r="N49" s="4"/>
      <c r="O49" s="4"/>
      <c r="P49" s="4"/>
      <c r="Q49" s="21">
        <f t="shared" si="2"/>
        <v>0</v>
      </c>
      <c r="R49" s="58">
        <f t="shared" si="3"/>
        <v>0</v>
      </c>
      <c r="S49" s="4">
        <f t="shared" si="4"/>
        <v>0</v>
      </c>
      <c r="T49" s="4">
        <f t="shared" si="5"/>
        <v>0</v>
      </c>
      <c r="U49" s="4">
        <f t="shared" si="6"/>
        <v>0</v>
      </c>
      <c r="V49" s="36">
        <f t="shared" si="7"/>
        <v>0</v>
      </c>
    </row>
    <row r="50" spans="1:22" x14ac:dyDescent="0.25">
      <c r="A50" s="29" t="s">
        <v>49</v>
      </c>
      <c r="B50" s="7" t="s">
        <v>113</v>
      </c>
      <c r="C50" s="8"/>
      <c r="D50" s="5"/>
      <c r="E50" s="5"/>
      <c r="F50" s="15"/>
      <c r="G50" s="37">
        <f t="shared" si="0"/>
        <v>0</v>
      </c>
      <c r="H50" s="22"/>
      <c r="I50" s="4"/>
      <c r="J50" s="4"/>
      <c r="K50" s="4"/>
      <c r="L50" s="21">
        <f t="shared" si="1"/>
        <v>0</v>
      </c>
      <c r="M50" s="22"/>
      <c r="N50" s="4"/>
      <c r="O50" s="4"/>
      <c r="P50" s="4"/>
      <c r="Q50" s="21">
        <f t="shared" si="2"/>
        <v>0</v>
      </c>
      <c r="R50" s="58">
        <f t="shared" si="3"/>
        <v>0</v>
      </c>
      <c r="S50" s="4">
        <f t="shared" si="4"/>
        <v>0</v>
      </c>
      <c r="T50" s="4">
        <f t="shared" si="5"/>
        <v>0</v>
      </c>
      <c r="U50" s="4">
        <f t="shared" si="6"/>
        <v>0</v>
      </c>
      <c r="V50" s="36">
        <f t="shared" si="7"/>
        <v>0</v>
      </c>
    </row>
    <row r="51" spans="1:22" x14ac:dyDescent="0.25">
      <c r="A51" s="28">
        <v>13</v>
      </c>
      <c r="B51" s="7" t="s">
        <v>114</v>
      </c>
      <c r="C51" s="8"/>
      <c r="D51" s="5"/>
      <c r="E51" s="5"/>
      <c r="F51" s="15"/>
      <c r="G51" s="37">
        <f t="shared" si="0"/>
        <v>0</v>
      </c>
      <c r="H51" s="22"/>
      <c r="I51" s="4"/>
      <c r="J51" s="4"/>
      <c r="K51" s="4"/>
      <c r="L51" s="21">
        <f t="shared" si="1"/>
        <v>0</v>
      </c>
      <c r="M51" s="22"/>
      <c r="N51" s="4"/>
      <c r="O51" s="4"/>
      <c r="P51" s="4"/>
      <c r="Q51" s="21">
        <f t="shared" si="2"/>
        <v>0</v>
      </c>
      <c r="R51" s="58">
        <f t="shared" si="3"/>
        <v>0</v>
      </c>
      <c r="S51" s="4">
        <f t="shared" si="4"/>
        <v>0</v>
      </c>
      <c r="T51" s="4">
        <f t="shared" si="5"/>
        <v>0</v>
      </c>
      <c r="U51" s="4">
        <f t="shared" si="6"/>
        <v>0</v>
      </c>
      <c r="V51" s="36">
        <f t="shared" si="7"/>
        <v>0</v>
      </c>
    </row>
    <row r="52" spans="1:22" x14ac:dyDescent="0.25">
      <c r="A52" s="29" t="s">
        <v>50</v>
      </c>
      <c r="B52" s="7" t="s">
        <v>115</v>
      </c>
      <c r="C52" s="8"/>
      <c r="D52" s="5"/>
      <c r="E52" s="5"/>
      <c r="F52" s="15"/>
      <c r="G52" s="37">
        <f t="shared" si="0"/>
        <v>0</v>
      </c>
      <c r="H52" s="22"/>
      <c r="I52" s="4"/>
      <c r="J52" s="4"/>
      <c r="K52" s="4"/>
      <c r="L52" s="21">
        <f t="shared" si="1"/>
        <v>0</v>
      </c>
      <c r="M52" s="22"/>
      <c r="N52" s="4"/>
      <c r="O52" s="4"/>
      <c r="P52" s="4"/>
      <c r="Q52" s="21">
        <f t="shared" si="2"/>
        <v>0</v>
      </c>
      <c r="R52" s="58">
        <f t="shared" si="3"/>
        <v>0</v>
      </c>
      <c r="S52" s="4">
        <f t="shared" si="4"/>
        <v>0</v>
      </c>
      <c r="T52" s="4">
        <f t="shared" si="5"/>
        <v>0</v>
      </c>
      <c r="U52" s="4">
        <f t="shared" si="6"/>
        <v>0</v>
      </c>
      <c r="V52" s="36">
        <f t="shared" si="7"/>
        <v>0</v>
      </c>
    </row>
    <row r="53" spans="1:22" x14ac:dyDescent="0.25">
      <c r="A53" s="29" t="s">
        <v>51</v>
      </c>
      <c r="B53" s="7" t="s">
        <v>116</v>
      </c>
      <c r="C53" s="8"/>
      <c r="D53" s="5"/>
      <c r="E53" s="5"/>
      <c r="F53" s="15"/>
      <c r="G53" s="37">
        <f t="shared" si="0"/>
        <v>0</v>
      </c>
      <c r="H53" s="22"/>
      <c r="I53" s="4"/>
      <c r="J53" s="4"/>
      <c r="K53" s="4"/>
      <c r="L53" s="21">
        <f t="shared" si="1"/>
        <v>0</v>
      </c>
      <c r="M53" s="22"/>
      <c r="N53" s="4"/>
      <c r="O53" s="4"/>
      <c r="P53" s="4"/>
      <c r="Q53" s="21">
        <f t="shared" si="2"/>
        <v>0</v>
      </c>
      <c r="R53" s="58">
        <f t="shared" si="3"/>
        <v>0</v>
      </c>
      <c r="S53" s="4">
        <f t="shared" si="4"/>
        <v>0</v>
      </c>
      <c r="T53" s="4">
        <f t="shared" si="5"/>
        <v>0</v>
      </c>
      <c r="U53" s="4">
        <f t="shared" si="6"/>
        <v>0</v>
      </c>
      <c r="V53" s="36">
        <f t="shared" si="7"/>
        <v>0</v>
      </c>
    </row>
    <row r="54" spans="1:22" x14ac:dyDescent="0.25">
      <c r="A54" s="29" t="s">
        <v>52</v>
      </c>
      <c r="B54" s="7" t="s">
        <v>117</v>
      </c>
      <c r="C54" s="8"/>
      <c r="D54" s="5"/>
      <c r="E54" s="5"/>
      <c r="F54" s="15"/>
      <c r="G54" s="37">
        <f t="shared" si="0"/>
        <v>0</v>
      </c>
      <c r="H54" s="22"/>
      <c r="I54" s="4"/>
      <c r="J54" s="4"/>
      <c r="K54" s="4"/>
      <c r="L54" s="21">
        <f t="shared" si="1"/>
        <v>0</v>
      </c>
      <c r="M54" s="22"/>
      <c r="N54" s="4"/>
      <c r="O54" s="4"/>
      <c r="P54" s="4"/>
      <c r="Q54" s="21">
        <f t="shared" si="2"/>
        <v>0</v>
      </c>
      <c r="R54" s="58">
        <f t="shared" si="3"/>
        <v>0</v>
      </c>
      <c r="S54" s="4">
        <f t="shared" si="4"/>
        <v>0</v>
      </c>
      <c r="T54" s="4">
        <f t="shared" si="5"/>
        <v>0</v>
      </c>
      <c r="U54" s="4">
        <f t="shared" si="6"/>
        <v>0</v>
      </c>
      <c r="V54" s="36">
        <f t="shared" si="7"/>
        <v>0</v>
      </c>
    </row>
    <row r="55" spans="1:22" x14ac:dyDescent="0.25">
      <c r="A55" s="28">
        <v>14</v>
      </c>
      <c r="B55" s="7" t="s">
        <v>118</v>
      </c>
      <c r="C55" s="8"/>
      <c r="D55" s="5"/>
      <c r="E55" s="5"/>
      <c r="F55" s="15"/>
      <c r="G55" s="37">
        <f t="shared" si="0"/>
        <v>0</v>
      </c>
      <c r="H55" s="22"/>
      <c r="I55" s="4"/>
      <c r="J55" s="4"/>
      <c r="K55" s="4"/>
      <c r="L55" s="21">
        <f t="shared" si="1"/>
        <v>0</v>
      </c>
      <c r="M55" s="22"/>
      <c r="N55" s="4"/>
      <c r="O55" s="4"/>
      <c r="P55" s="4"/>
      <c r="Q55" s="21">
        <f t="shared" si="2"/>
        <v>0</v>
      </c>
      <c r="R55" s="58">
        <f t="shared" si="3"/>
        <v>0</v>
      </c>
      <c r="S55" s="4">
        <f t="shared" si="4"/>
        <v>0</v>
      </c>
      <c r="T55" s="4">
        <f t="shared" si="5"/>
        <v>0</v>
      </c>
      <c r="U55" s="4">
        <f t="shared" si="6"/>
        <v>0</v>
      </c>
      <c r="V55" s="36">
        <f t="shared" si="7"/>
        <v>0</v>
      </c>
    </row>
    <row r="56" spans="1:22" x14ac:dyDescent="0.25">
      <c r="A56" s="29" t="s">
        <v>53</v>
      </c>
      <c r="B56" s="7" t="s">
        <v>119</v>
      </c>
      <c r="C56" s="8"/>
      <c r="D56" s="5"/>
      <c r="E56" s="5"/>
      <c r="F56" s="15"/>
      <c r="G56" s="37">
        <f t="shared" si="0"/>
        <v>0</v>
      </c>
      <c r="H56" s="22"/>
      <c r="I56" s="4"/>
      <c r="J56" s="4"/>
      <c r="K56" s="4"/>
      <c r="L56" s="21">
        <f t="shared" si="1"/>
        <v>0</v>
      </c>
      <c r="M56" s="22"/>
      <c r="N56" s="4"/>
      <c r="O56" s="4"/>
      <c r="P56" s="4"/>
      <c r="Q56" s="21">
        <f t="shared" si="2"/>
        <v>0</v>
      </c>
      <c r="R56" s="58">
        <f t="shared" si="3"/>
        <v>0</v>
      </c>
      <c r="S56" s="4">
        <f t="shared" si="4"/>
        <v>0</v>
      </c>
      <c r="T56" s="4">
        <f t="shared" si="5"/>
        <v>0</v>
      </c>
      <c r="U56" s="4">
        <f t="shared" si="6"/>
        <v>0</v>
      </c>
      <c r="V56" s="36">
        <f t="shared" si="7"/>
        <v>0</v>
      </c>
    </row>
    <row r="57" spans="1:22" x14ac:dyDescent="0.25">
      <c r="A57" s="29" t="s">
        <v>54</v>
      </c>
      <c r="B57" s="7" t="s">
        <v>120</v>
      </c>
      <c r="C57" s="8"/>
      <c r="D57" s="5"/>
      <c r="E57" s="5"/>
      <c r="F57" s="15"/>
      <c r="G57" s="37">
        <f t="shared" si="0"/>
        <v>0</v>
      </c>
      <c r="H57" s="22"/>
      <c r="I57" s="4"/>
      <c r="J57" s="4"/>
      <c r="K57" s="4"/>
      <c r="L57" s="21">
        <f t="shared" si="1"/>
        <v>0</v>
      </c>
      <c r="M57" s="22"/>
      <c r="N57" s="4"/>
      <c r="O57" s="4"/>
      <c r="P57" s="4"/>
      <c r="Q57" s="21">
        <f t="shared" si="2"/>
        <v>0</v>
      </c>
      <c r="R57" s="58">
        <f t="shared" si="3"/>
        <v>0</v>
      </c>
      <c r="S57" s="4">
        <f t="shared" si="4"/>
        <v>0</v>
      </c>
      <c r="T57" s="4">
        <f t="shared" si="5"/>
        <v>0</v>
      </c>
      <c r="U57" s="4">
        <f t="shared" si="6"/>
        <v>0</v>
      </c>
      <c r="V57" s="36">
        <f t="shared" si="7"/>
        <v>0</v>
      </c>
    </row>
    <row r="58" spans="1:22" x14ac:dyDescent="0.25">
      <c r="A58" s="29" t="s">
        <v>55</v>
      </c>
      <c r="B58" s="7" t="s">
        <v>121</v>
      </c>
      <c r="C58" s="8"/>
      <c r="D58" s="5"/>
      <c r="E58" s="5"/>
      <c r="F58" s="15"/>
      <c r="G58" s="37">
        <f t="shared" si="0"/>
        <v>0</v>
      </c>
      <c r="H58" s="22"/>
      <c r="I58" s="4"/>
      <c r="J58" s="4"/>
      <c r="K58" s="4"/>
      <c r="L58" s="21">
        <f t="shared" si="1"/>
        <v>0</v>
      </c>
      <c r="M58" s="22"/>
      <c r="N58" s="4"/>
      <c r="O58" s="4"/>
      <c r="P58" s="4"/>
      <c r="Q58" s="21">
        <f t="shared" si="2"/>
        <v>0</v>
      </c>
      <c r="R58" s="58">
        <f t="shared" si="3"/>
        <v>0</v>
      </c>
      <c r="S58" s="4">
        <f t="shared" si="4"/>
        <v>0</v>
      </c>
      <c r="T58" s="4">
        <f t="shared" si="5"/>
        <v>0</v>
      </c>
      <c r="U58" s="4">
        <f t="shared" si="6"/>
        <v>0</v>
      </c>
      <c r="V58" s="36">
        <f t="shared" si="7"/>
        <v>0</v>
      </c>
    </row>
    <row r="59" spans="1:22" x14ac:dyDescent="0.25">
      <c r="A59" s="28">
        <v>15</v>
      </c>
      <c r="B59" s="7" t="s">
        <v>122</v>
      </c>
      <c r="C59" s="8"/>
      <c r="D59" s="5"/>
      <c r="E59" s="5"/>
      <c r="F59" s="15"/>
      <c r="G59" s="37">
        <f t="shared" si="0"/>
        <v>0</v>
      </c>
      <c r="H59" s="22"/>
      <c r="I59" s="4"/>
      <c r="J59" s="4"/>
      <c r="K59" s="4"/>
      <c r="L59" s="21">
        <f t="shared" si="1"/>
        <v>0</v>
      </c>
      <c r="M59" s="22"/>
      <c r="N59" s="4"/>
      <c r="O59" s="4"/>
      <c r="P59" s="4"/>
      <c r="Q59" s="21">
        <f t="shared" si="2"/>
        <v>0</v>
      </c>
      <c r="R59" s="58">
        <f t="shared" si="3"/>
        <v>0</v>
      </c>
      <c r="S59" s="4">
        <f t="shared" si="4"/>
        <v>0</v>
      </c>
      <c r="T59" s="4">
        <f t="shared" si="5"/>
        <v>0</v>
      </c>
      <c r="U59" s="4">
        <f t="shared" si="6"/>
        <v>0</v>
      </c>
      <c r="V59" s="36">
        <f t="shared" si="7"/>
        <v>0</v>
      </c>
    </row>
    <row r="60" spans="1:22" x14ac:dyDescent="0.25">
      <c r="A60" s="29" t="s">
        <v>56</v>
      </c>
      <c r="B60" s="7" t="s">
        <v>123</v>
      </c>
      <c r="C60" s="8"/>
      <c r="D60" s="5"/>
      <c r="E60" s="5"/>
      <c r="F60" s="15"/>
      <c r="G60" s="37">
        <f t="shared" si="0"/>
        <v>0</v>
      </c>
      <c r="H60" s="22"/>
      <c r="I60" s="4"/>
      <c r="J60" s="4"/>
      <c r="K60" s="4"/>
      <c r="L60" s="21">
        <f t="shared" si="1"/>
        <v>0</v>
      </c>
      <c r="M60" s="22"/>
      <c r="N60" s="4"/>
      <c r="O60" s="4"/>
      <c r="P60" s="4"/>
      <c r="Q60" s="21">
        <f t="shared" si="2"/>
        <v>0</v>
      </c>
      <c r="R60" s="58">
        <f t="shared" si="3"/>
        <v>0</v>
      </c>
      <c r="S60" s="4">
        <f t="shared" si="4"/>
        <v>0</v>
      </c>
      <c r="T60" s="4">
        <f t="shared" si="5"/>
        <v>0</v>
      </c>
      <c r="U60" s="4">
        <f t="shared" si="6"/>
        <v>0</v>
      </c>
      <c r="V60" s="36">
        <f t="shared" si="7"/>
        <v>0</v>
      </c>
    </row>
    <row r="61" spans="1:22" x14ac:dyDescent="0.25">
      <c r="A61" s="29" t="s">
        <v>57</v>
      </c>
      <c r="B61" s="7" t="s">
        <v>124</v>
      </c>
      <c r="C61" s="8"/>
      <c r="D61" s="5"/>
      <c r="E61" s="5"/>
      <c r="F61" s="15"/>
      <c r="G61" s="37">
        <f t="shared" si="0"/>
        <v>0</v>
      </c>
      <c r="H61" s="22"/>
      <c r="I61" s="4"/>
      <c r="J61" s="4"/>
      <c r="K61" s="4"/>
      <c r="L61" s="21">
        <f t="shared" si="1"/>
        <v>0</v>
      </c>
      <c r="M61" s="22"/>
      <c r="N61" s="4"/>
      <c r="O61" s="4"/>
      <c r="P61" s="4"/>
      <c r="Q61" s="21">
        <f t="shared" si="2"/>
        <v>0</v>
      </c>
      <c r="R61" s="58">
        <f t="shared" si="3"/>
        <v>0</v>
      </c>
      <c r="S61" s="4">
        <f t="shared" si="4"/>
        <v>0</v>
      </c>
      <c r="T61" s="4">
        <f t="shared" si="5"/>
        <v>0</v>
      </c>
      <c r="U61" s="4">
        <f t="shared" si="6"/>
        <v>0</v>
      </c>
      <c r="V61" s="36">
        <f t="shared" si="7"/>
        <v>0</v>
      </c>
    </row>
    <row r="62" spans="1:22" x14ac:dyDescent="0.25">
      <c r="A62" s="29" t="s">
        <v>58</v>
      </c>
      <c r="B62" s="7" t="s">
        <v>125</v>
      </c>
      <c r="C62" s="8"/>
      <c r="D62" s="5"/>
      <c r="E62" s="5"/>
      <c r="F62" s="15"/>
      <c r="G62" s="37">
        <f t="shared" si="0"/>
        <v>0</v>
      </c>
      <c r="H62" s="22"/>
      <c r="I62" s="4"/>
      <c r="J62" s="4"/>
      <c r="K62" s="4"/>
      <c r="L62" s="21">
        <f t="shared" si="1"/>
        <v>0</v>
      </c>
      <c r="M62" s="22"/>
      <c r="N62" s="4"/>
      <c r="O62" s="4"/>
      <c r="P62" s="4"/>
      <c r="Q62" s="21">
        <f t="shared" si="2"/>
        <v>0</v>
      </c>
      <c r="R62" s="58">
        <f t="shared" si="3"/>
        <v>0</v>
      </c>
      <c r="S62" s="4">
        <f t="shared" si="4"/>
        <v>0</v>
      </c>
      <c r="T62" s="4">
        <f t="shared" si="5"/>
        <v>0</v>
      </c>
      <c r="U62" s="4">
        <f t="shared" si="6"/>
        <v>0</v>
      </c>
      <c r="V62" s="36">
        <f t="shared" si="7"/>
        <v>0</v>
      </c>
    </row>
    <row r="63" spans="1:22" x14ac:dyDescent="0.25">
      <c r="A63" s="28">
        <v>16</v>
      </c>
      <c r="B63" s="7" t="s">
        <v>126</v>
      </c>
      <c r="C63" s="8"/>
      <c r="D63" s="5"/>
      <c r="E63" s="5"/>
      <c r="F63" s="15"/>
      <c r="G63" s="37">
        <f t="shared" si="0"/>
        <v>0</v>
      </c>
      <c r="H63" s="22"/>
      <c r="I63" s="4"/>
      <c r="J63" s="4"/>
      <c r="K63" s="4"/>
      <c r="L63" s="21">
        <f t="shared" si="1"/>
        <v>0</v>
      </c>
      <c r="M63" s="22"/>
      <c r="N63" s="4"/>
      <c r="O63" s="4"/>
      <c r="P63" s="4"/>
      <c r="Q63" s="21">
        <f t="shared" si="2"/>
        <v>0</v>
      </c>
      <c r="R63" s="58">
        <f t="shared" si="3"/>
        <v>0</v>
      </c>
      <c r="S63" s="4">
        <f t="shared" si="4"/>
        <v>0</v>
      </c>
      <c r="T63" s="4">
        <f t="shared" si="5"/>
        <v>0</v>
      </c>
      <c r="U63" s="4">
        <f t="shared" si="6"/>
        <v>0</v>
      </c>
      <c r="V63" s="36">
        <f t="shared" si="7"/>
        <v>0</v>
      </c>
    </row>
    <row r="64" spans="1:22" x14ac:dyDescent="0.25">
      <c r="A64" s="29" t="s">
        <v>59</v>
      </c>
      <c r="B64" s="7" t="s">
        <v>127</v>
      </c>
      <c r="C64" s="8"/>
      <c r="D64" s="5"/>
      <c r="E64" s="5"/>
      <c r="F64" s="15"/>
      <c r="G64" s="37">
        <f t="shared" si="0"/>
        <v>0</v>
      </c>
      <c r="H64" s="22"/>
      <c r="I64" s="4"/>
      <c r="J64" s="4"/>
      <c r="K64" s="4"/>
      <c r="L64" s="21">
        <f t="shared" si="1"/>
        <v>0</v>
      </c>
      <c r="M64" s="22"/>
      <c r="N64" s="4"/>
      <c r="O64" s="4"/>
      <c r="P64" s="4"/>
      <c r="Q64" s="21">
        <f t="shared" si="2"/>
        <v>0</v>
      </c>
      <c r="R64" s="58">
        <f t="shared" si="3"/>
        <v>0</v>
      </c>
      <c r="S64" s="4">
        <f t="shared" si="4"/>
        <v>0</v>
      </c>
      <c r="T64" s="4">
        <f t="shared" si="5"/>
        <v>0</v>
      </c>
      <c r="U64" s="4">
        <f t="shared" si="6"/>
        <v>0</v>
      </c>
      <c r="V64" s="36">
        <f t="shared" si="7"/>
        <v>0</v>
      </c>
    </row>
    <row r="65" spans="1:26" x14ac:dyDescent="0.25">
      <c r="A65" s="29" t="s">
        <v>60</v>
      </c>
      <c r="B65" s="7" t="s">
        <v>128</v>
      </c>
      <c r="C65" s="8"/>
      <c r="D65" s="5"/>
      <c r="E65" s="5"/>
      <c r="F65" s="15"/>
      <c r="G65" s="37">
        <f t="shared" si="0"/>
        <v>0</v>
      </c>
      <c r="H65" s="22"/>
      <c r="I65" s="4"/>
      <c r="J65" s="4"/>
      <c r="K65" s="4"/>
      <c r="L65" s="21">
        <f t="shared" si="1"/>
        <v>0</v>
      </c>
      <c r="M65" s="22"/>
      <c r="N65" s="4"/>
      <c r="O65" s="4"/>
      <c r="P65" s="4"/>
      <c r="Q65" s="21">
        <f t="shared" si="2"/>
        <v>0</v>
      </c>
      <c r="R65" s="58">
        <f t="shared" si="3"/>
        <v>0</v>
      </c>
      <c r="S65" s="4">
        <f t="shared" si="4"/>
        <v>0</v>
      </c>
      <c r="T65" s="4">
        <f t="shared" si="5"/>
        <v>0</v>
      </c>
      <c r="U65" s="4">
        <f t="shared" si="6"/>
        <v>0</v>
      </c>
      <c r="V65" s="36">
        <f t="shared" si="7"/>
        <v>0</v>
      </c>
    </row>
    <row r="66" spans="1:26" x14ac:dyDescent="0.25">
      <c r="A66" s="29" t="s">
        <v>61</v>
      </c>
      <c r="B66" s="7" t="s">
        <v>129</v>
      </c>
      <c r="C66" s="8"/>
      <c r="D66" s="5"/>
      <c r="E66" s="5"/>
      <c r="F66" s="15"/>
      <c r="G66" s="37">
        <f t="shared" si="0"/>
        <v>0</v>
      </c>
      <c r="H66" s="22"/>
      <c r="I66" s="4"/>
      <c r="J66" s="4"/>
      <c r="K66" s="4"/>
      <c r="L66" s="21">
        <f t="shared" si="1"/>
        <v>0</v>
      </c>
      <c r="M66" s="22"/>
      <c r="N66" s="4"/>
      <c r="O66" s="4"/>
      <c r="P66" s="4"/>
      <c r="Q66" s="21">
        <f t="shared" si="2"/>
        <v>0</v>
      </c>
      <c r="R66" s="58">
        <f t="shared" si="3"/>
        <v>0</v>
      </c>
      <c r="S66" s="4">
        <f t="shared" si="4"/>
        <v>0</v>
      </c>
      <c r="T66" s="4">
        <f t="shared" si="5"/>
        <v>0</v>
      </c>
      <c r="U66" s="4">
        <f t="shared" si="6"/>
        <v>0</v>
      </c>
      <c r="V66" s="36">
        <f t="shared" si="7"/>
        <v>0</v>
      </c>
    </row>
    <row r="67" spans="1:26" x14ac:dyDescent="0.25">
      <c r="A67" s="28">
        <v>17</v>
      </c>
      <c r="B67" s="7" t="s">
        <v>130</v>
      </c>
      <c r="C67" s="8"/>
      <c r="D67" s="5"/>
      <c r="E67" s="5"/>
      <c r="F67" s="15"/>
      <c r="G67" s="37">
        <f t="shared" ref="G67:G76" si="8">C67+D67+E67+F67</f>
        <v>0</v>
      </c>
      <c r="H67" s="22"/>
      <c r="I67" s="4"/>
      <c r="J67" s="4"/>
      <c r="K67" s="4"/>
      <c r="L67" s="21">
        <f t="shared" si="1"/>
        <v>0</v>
      </c>
      <c r="M67" s="22"/>
      <c r="N67" s="4"/>
      <c r="O67" s="4"/>
      <c r="P67" s="4"/>
      <c r="Q67" s="21">
        <f t="shared" si="2"/>
        <v>0</v>
      </c>
      <c r="R67" s="58">
        <f t="shared" si="3"/>
        <v>0</v>
      </c>
      <c r="S67" s="4">
        <f t="shared" si="4"/>
        <v>0</v>
      </c>
      <c r="T67" s="4">
        <f t="shared" si="5"/>
        <v>0</v>
      </c>
      <c r="U67" s="4">
        <f t="shared" si="6"/>
        <v>0</v>
      </c>
      <c r="V67" s="36">
        <f t="shared" si="7"/>
        <v>0</v>
      </c>
    </row>
    <row r="68" spans="1:26" x14ac:dyDescent="0.25">
      <c r="A68" s="29" t="s">
        <v>62</v>
      </c>
      <c r="B68" s="7" t="s">
        <v>131</v>
      </c>
      <c r="C68" s="8"/>
      <c r="D68" s="5"/>
      <c r="E68" s="5"/>
      <c r="F68" s="15"/>
      <c r="G68" s="37">
        <f t="shared" si="8"/>
        <v>0</v>
      </c>
      <c r="H68" s="22"/>
      <c r="I68" s="4"/>
      <c r="J68" s="4"/>
      <c r="K68" s="4"/>
      <c r="L68" s="21">
        <f t="shared" ref="L68:L76" si="9">H68+I68+J68+K68</f>
        <v>0</v>
      </c>
      <c r="M68" s="22"/>
      <c r="N68" s="4"/>
      <c r="O68" s="4"/>
      <c r="P68" s="4"/>
      <c r="Q68" s="21">
        <f t="shared" ref="Q68:Q76" si="10">M68+N68+O68+P68</f>
        <v>0</v>
      </c>
      <c r="R68" s="58">
        <f t="shared" ref="R68:R76" si="11">C68+H68-M68</f>
        <v>0</v>
      </c>
      <c r="S68" s="4">
        <f t="shared" ref="S68:S76" si="12">D68+I68-N68</f>
        <v>0</v>
      </c>
      <c r="T68" s="4">
        <f t="shared" ref="T68:T76" si="13">E68+J68-O68</f>
        <v>0</v>
      </c>
      <c r="U68" s="4">
        <f t="shared" ref="U68:U76" si="14">F68+K68-P68</f>
        <v>0</v>
      </c>
      <c r="V68" s="36">
        <f t="shared" ref="V68:V76" si="15">G68+L68-Q68</f>
        <v>0</v>
      </c>
    </row>
    <row r="69" spans="1:26" x14ac:dyDescent="0.25">
      <c r="A69" s="29" t="s">
        <v>63</v>
      </c>
      <c r="B69" s="7" t="s">
        <v>132</v>
      </c>
      <c r="C69" s="8"/>
      <c r="D69" s="5"/>
      <c r="E69" s="5"/>
      <c r="F69" s="15"/>
      <c r="G69" s="37">
        <f t="shared" si="8"/>
        <v>0</v>
      </c>
      <c r="H69" s="22"/>
      <c r="I69" s="4"/>
      <c r="J69" s="4"/>
      <c r="K69" s="4"/>
      <c r="L69" s="21">
        <f t="shared" si="9"/>
        <v>0</v>
      </c>
      <c r="M69" s="22"/>
      <c r="N69" s="4"/>
      <c r="O69" s="4"/>
      <c r="P69" s="4"/>
      <c r="Q69" s="21">
        <f t="shared" si="10"/>
        <v>0</v>
      </c>
      <c r="R69" s="58">
        <f t="shared" si="11"/>
        <v>0</v>
      </c>
      <c r="S69" s="4">
        <f t="shared" si="12"/>
        <v>0</v>
      </c>
      <c r="T69" s="4">
        <f t="shared" si="13"/>
        <v>0</v>
      </c>
      <c r="U69" s="4">
        <f t="shared" si="14"/>
        <v>0</v>
      </c>
      <c r="V69" s="36">
        <f t="shared" si="15"/>
        <v>0</v>
      </c>
    </row>
    <row r="70" spans="1:26" x14ac:dyDescent="0.25">
      <c r="A70" s="29" t="s">
        <v>64</v>
      </c>
      <c r="B70" s="7" t="s">
        <v>133</v>
      </c>
      <c r="C70" s="8"/>
      <c r="D70" s="5"/>
      <c r="E70" s="5"/>
      <c r="F70" s="15"/>
      <c r="G70" s="37">
        <f t="shared" si="8"/>
        <v>0</v>
      </c>
      <c r="H70" s="22"/>
      <c r="I70" s="4"/>
      <c r="J70" s="4"/>
      <c r="K70" s="4"/>
      <c r="L70" s="21">
        <f t="shared" si="9"/>
        <v>0</v>
      </c>
      <c r="M70" s="22"/>
      <c r="N70" s="4"/>
      <c r="O70" s="4"/>
      <c r="P70" s="4"/>
      <c r="Q70" s="21">
        <f t="shared" si="10"/>
        <v>0</v>
      </c>
      <c r="R70" s="58">
        <f t="shared" si="11"/>
        <v>0</v>
      </c>
      <c r="S70" s="4">
        <f t="shared" si="12"/>
        <v>0</v>
      </c>
      <c r="T70" s="4">
        <f t="shared" si="13"/>
        <v>0</v>
      </c>
      <c r="U70" s="4">
        <f t="shared" si="14"/>
        <v>0</v>
      </c>
      <c r="V70" s="36">
        <f t="shared" si="15"/>
        <v>0</v>
      </c>
    </row>
    <row r="71" spans="1:26" x14ac:dyDescent="0.25">
      <c r="A71" s="28">
        <v>18</v>
      </c>
      <c r="B71" s="7" t="s">
        <v>134</v>
      </c>
      <c r="C71" s="8"/>
      <c r="D71" s="5"/>
      <c r="E71" s="5"/>
      <c r="F71" s="15"/>
      <c r="G71" s="37">
        <f t="shared" si="8"/>
        <v>0</v>
      </c>
      <c r="H71" s="22"/>
      <c r="I71" s="4"/>
      <c r="J71" s="4"/>
      <c r="K71" s="4"/>
      <c r="L71" s="21">
        <f t="shared" si="9"/>
        <v>0</v>
      </c>
      <c r="M71" s="22"/>
      <c r="N71" s="4"/>
      <c r="O71" s="4"/>
      <c r="P71" s="4"/>
      <c r="Q71" s="21">
        <f t="shared" si="10"/>
        <v>0</v>
      </c>
      <c r="R71" s="58">
        <f t="shared" si="11"/>
        <v>0</v>
      </c>
      <c r="S71" s="4">
        <f t="shared" si="12"/>
        <v>0</v>
      </c>
      <c r="T71" s="4">
        <f t="shared" si="13"/>
        <v>0</v>
      </c>
      <c r="U71" s="4">
        <f t="shared" si="14"/>
        <v>0</v>
      </c>
      <c r="V71" s="36">
        <f t="shared" si="15"/>
        <v>0</v>
      </c>
    </row>
    <row r="72" spans="1:26" x14ac:dyDescent="0.25">
      <c r="A72" s="29" t="s">
        <v>65</v>
      </c>
      <c r="B72" s="7" t="s">
        <v>135</v>
      </c>
      <c r="C72" s="8"/>
      <c r="D72" s="5"/>
      <c r="E72" s="5"/>
      <c r="F72" s="15"/>
      <c r="G72" s="37">
        <f t="shared" si="8"/>
        <v>0</v>
      </c>
      <c r="H72" s="22"/>
      <c r="I72" s="4"/>
      <c r="J72" s="4"/>
      <c r="K72" s="4"/>
      <c r="L72" s="21">
        <f t="shared" si="9"/>
        <v>0</v>
      </c>
      <c r="M72" s="22"/>
      <c r="N72" s="4"/>
      <c r="O72" s="4"/>
      <c r="P72" s="4"/>
      <c r="Q72" s="21">
        <f t="shared" si="10"/>
        <v>0</v>
      </c>
      <c r="R72" s="58">
        <f t="shared" si="11"/>
        <v>0</v>
      </c>
      <c r="S72" s="4">
        <f t="shared" si="12"/>
        <v>0</v>
      </c>
      <c r="T72" s="4">
        <f t="shared" si="13"/>
        <v>0</v>
      </c>
      <c r="U72" s="4">
        <f t="shared" si="14"/>
        <v>0</v>
      </c>
      <c r="V72" s="36">
        <f t="shared" si="15"/>
        <v>0</v>
      </c>
    </row>
    <row r="73" spans="1:26" x14ac:dyDescent="0.25">
      <c r="A73" s="29" t="s">
        <v>66</v>
      </c>
      <c r="B73" s="7" t="s">
        <v>136</v>
      </c>
      <c r="C73" s="8"/>
      <c r="D73" s="5"/>
      <c r="E73" s="5"/>
      <c r="F73" s="15"/>
      <c r="G73" s="37">
        <f t="shared" si="8"/>
        <v>0</v>
      </c>
      <c r="H73" s="22"/>
      <c r="I73" s="4"/>
      <c r="J73" s="4"/>
      <c r="K73" s="4"/>
      <c r="L73" s="21">
        <f t="shared" si="9"/>
        <v>0</v>
      </c>
      <c r="M73" s="22"/>
      <c r="N73" s="4"/>
      <c r="O73" s="4"/>
      <c r="P73" s="4"/>
      <c r="Q73" s="21">
        <f t="shared" si="10"/>
        <v>0</v>
      </c>
      <c r="R73" s="58">
        <f t="shared" si="11"/>
        <v>0</v>
      </c>
      <c r="S73" s="4">
        <f t="shared" si="12"/>
        <v>0</v>
      </c>
      <c r="T73" s="4">
        <f t="shared" si="13"/>
        <v>0</v>
      </c>
      <c r="U73" s="4">
        <f t="shared" si="14"/>
        <v>0</v>
      </c>
      <c r="V73" s="36">
        <f t="shared" si="15"/>
        <v>0</v>
      </c>
    </row>
    <row r="74" spans="1:26" x14ac:dyDescent="0.25">
      <c r="A74" s="29" t="s">
        <v>67</v>
      </c>
      <c r="B74" s="7" t="s">
        <v>137</v>
      </c>
      <c r="C74" s="5"/>
      <c r="D74" s="5"/>
      <c r="E74" s="5"/>
      <c r="F74" s="15"/>
      <c r="G74" s="37">
        <f t="shared" si="8"/>
        <v>0</v>
      </c>
      <c r="H74" s="22"/>
      <c r="I74" s="4"/>
      <c r="J74" s="4"/>
      <c r="K74" s="4"/>
      <c r="L74" s="21">
        <f t="shared" si="9"/>
        <v>0</v>
      </c>
      <c r="M74" s="22"/>
      <c r="N74" s="4"/>
      <c r="O74" s="4"/>
      <c r="P74" s="4"/>
      <c r="Q74" s="21">
        <f t="shared" si="10"/>
        <v>0</v>
      </c>
      <c r="R74" s="58">
        <f t="shared" si="11"/>
        <v>0</v>
      </c>
      <c r="S74" s="4">
        <f t="shared" si="12"/>
        <v>0</v>
      </c>
      <c r="T74" s="4">
        <f t="shared" si="13"/>
        <v>0</v>
      </c>
      <c r="U74" s="4">
        <f t="shared" si="14"/>
        <v>0</v>
      </c>
      <c r="V74" s="36">
        <f t="shared" si="15"/>
        <v>0</v>
      </c>
    </row>
    <row r="75" spans="1:26" x14ac:dyDescent="0.25">
      <c r="A75" s="28">
        <v>19</v>
      </c>
      <c r="B75" s="7" t="s">
        <v>165</v>
      </c>
      <c r="C75" s="5"/>
      <c r="D75" s="5"/>
      <c r="E75" s="5"/>
      <c r="F75" s="15"/>
      <c r="G75" s="37">
        <f t="shared" si="8"/>
        <v>0</v>
      </c>
      <c r="H75" s="22"/>
      <c r="I75" s="4"/>
      <c r="J75" s="4"/>
      <c r="K75" s="4"/>
      <c r="L75" s="21">
        <f t="shared" si="9"/>
        <v>0</v>
      </c>
      <c r="M75" s="22"/>
      <c r="N75" s="4"/>
      <c r="O75" s="4"/>
      <c r="P75" s="4"/>
      <c r="Q75" s="21">
        <f t="shared" si="10"/>
        <v>0</v>
      </c>
      <c r="R75" s="58">
        <f t="shared" si="11"/>
        <v>0</v>
      </c>
      <c r="S75" s="4">
        <f t="shared" si="12"/>
        <v>0</v>
      </c>
      <c r="T75" s="4">
        <f t="shared" si="13"/>
        <v>0</v>
      </c>
      <c r="U75" s="4">
        <f t="shared" si="14"/>
        <v>0</v>
      </c>
      <c r="V75" s="36">
        <f t="shared" si="15"/>
        <v>0</v>
      </c>
    </row>
    <row r="76" spans="1:26" x14ac:dyDescent="0.25">
      <c r="A76" s="29" t="s">
        <v>68</v>
      </c>
      <c r="B76" s="7" t="s">
        <v>166</v>
      </c>
      <c r="C76" s="5"/>
      <c r="D76" s="5"/>
      <c r="E76" s="5"/>
      <c r="F76" s="15"/>
      <c r="G76" s="37">
        <f t="shared" si="8"/>
        <v>0</v>
      </c>
      <c r="H76" s="22"/>
      <c r="I76" s="4"/>
      <c r="J76" s="4"/>
      <c r="K76" s="4"/>
      <c r="L76" s="21">
        <f t="shared" si="9"/>
        <v>0</v>
      </c>
      <c r="M76" s="22"/>
      <c r="N76" s="4"/>
      <c r="O76" s="4"/>
      <c r="P76" s="4"/>
      <c r="Q76" s="21">
        <f t="shared" si="10"/>
        <v>0</v>
      </c>
      <c r="R76" s="58">
        <f t="shared" si="11"/>
        <v>0</v>
      </c>
      <c r="S76" s="4">
        <f t="shared" si="12"/>
        <v>0</v>
      </c>
      <c r="T76" s="4">
        <f t="shared" si="13"/>
        <v>0</v>
      </c>
      <c r="U76" s="4">
        <f t="shared" si="14"/>
        <v>0</v>
      </c>
      <c r="V76" s="36">
        <f t="shared" si="15"/>
        <v>0</v>
      </c>
    </row>
    <row r="77" spans="1:26" x14ac:dyDescent="0.25">
      <c r="H77" s="2"/>
      <c r="I77" s="26"/>
      <c r="J77" s="2"/>
      <c r="K77" s="2"/>
      <c r="L77" s="2"/>
      <c r="M77" s="2"/>
      <c r="N77" s="2"/>
      <c r="O77" s="2"/>
      <c r="P77" s="26"/>
      <c r="Q77" s="2"/>
      <c r="R77" s="2"/>
      <c r="S77" s="2"/>
      <c r="T77" s="2"/>
      <c r="U77" s="26"/>
      <c r="V77" s="2"/>
      <c r="W77" s="2"/>
      <c r="X77" s="2"/>
      <c r="Y77" s="2"/>
      <c r="Z77" s="2"/>
    </row>
    <row r="78" spans="1:26" x14ac:dyDescent="0.25">
      <c r="H78" s="2"/>
      <c r="I78" s="26"/>
      <c r="J78" s="2"/>
      <c r="K78" s="2"/>
      <c r="L78" s="2"/>
      <c r="M78" s="2"/>
      <c r="N78" s="2"/>
      <c r="O78" s="2"/>
      <c r="P78" s="26"/>
      <c r="Q78" s="2"/>
      <c r="R78" s="2"/>
      <c r="S78" s="2"/>
      <c r="T78" s="2"/>
      <c r="U78" s="26"/>
      <c r="V78" s="2"/>
      <c r="W78" s="2"/>
      <c r="X78" s="2"/>
      <c r="Y78" s="2"/>
      <c r="Z78" s="2"/>
    </row>
    <row r="79" spans="1:26" x14ac:dyDescent="0.25">
      <c r="H79" s="2"/>
      <c r="I79" s="26"/>
      <c r="J79" s="2"/>
      <c r="K79" s="2"/>
      <c r="L79" s="2"/>
      <c r="M79" s="2"/>
      <c r="N79" s="2"/>
      <c r="O79" s="2"/>
      <c r="P79" s="26"/>
      <c r="Q79" s="2"/>
      <c r="R79" s="2"/>
      <c r="S79" s="2"/>
      <c r="T79" s="2"/>
      <c r="U79" s="26"/>
      <c r="V79" s="2"/>
      <c r="W79" s="2"/>
      <c r="X79" s="2"/>
      <c r="Y79" s="2"/>
      <c r="Z79" s="2"/>
    </row>
    <row r="80" spans="1:26" x14ac:dyDescent="0.25">
      <c r="H80" s="2"/>
      <c r="I80" s="26"/>
      <c r="J80" s="2"/>
      <c r="K80" s="2"/>
      <c r="L80" s="2"/>
      <c r="M80" s="2"/>
      <c r="N80" s="2"/>
      <c r="O80" s="2"/>
      <c r="P80" s="26"/>
      <c r="Q80" s="2"/>
      <c r="R80" s="2"/>
      <c r="S80" s="2"/>
      <c r="T80" s="2"/>
      <c r="U80" s="26"/>
      <c r="V80" s="2"/>
      <c r="W80" s="2"/>
      <c r="X80" s="2"/>
      <c r="Y80" s="2"/>
      <c r="Z80" s="2"/>
    </row>
    <row r="81" spans="8:26" x14ac:dyDescent="0.25">
      <c r="H81" s="2"/>
      <c r="I81" s="26"/>
      <c r="J81" s="2"/>
      <c r="K81" s="2"/>
      <c r="L81" s="2"/>
      <c r="M81" s="2"/>
      <c r="N81" s="2"/>
      <c r="O81" s="2"/>
      <c r="P81" s="26"/>
      <c r="Q81" s="2"/>
      <c r="R81" s="2"/>
      <c r="S81" s="2"/>
      <c r="T81" s="2"/>
      <c r="U81" s="26"/>
      <c r="V81" s="2"/>
      <c r="W81" s="2"/>
      <c r="X81" s="2"/>
      <c r="Y81" s="2"/>
      <c r="Z81" s="2"/>
    </row>
    <row r="82" spans="8:26" x14ac:dyDescent="0.25">
      <c r="H82" s="2"/>
      <c r="I82" s="26"/>
      <c r="J82" s="2"/>
      <c r="K82" s="2"/>
      <c r="L82" s="2"/>
      <c r="M82" s="2"/>
      <c r="N82" s="2"/>
      <c r="O82" s="2"/>
      <c r="P82" s="26"/>
      <c r="Q82" s="2"/>
      <c r="R82" s="2"/>
      <c r="S82" s="2"/>
      <c r="T82" s="2"/>
      <c r="U82" s="26"/>
      <c r="V82" s="2"/>
      <c r="W82" s="2"/>
      <c r="X82" s="2"/>
      <c r="Y82" s="2"/>
      <c r="Z82" s="2"/>
    </row>
    <row r="83" spans="8:26" x14ac:dyDescent="0.25">
      <c r="H83" s="2"/>
      <c r="I83" s="26"/>
      <c r="J83" s="2"/>
      <c r="K83" s="2"/>
      <c r="L83" s="2"/>
      <c r="M83" s="2"/>
      <c r="N83" s="2"/>
      <c r="O83" s="2"/>
      <c r="P83" s="26"/>
      <c r="Q83" s="2"/>
      <c r="R83" s="2"/>
      <c r="S83" s="2"/>
      <c r="T83" s="2"/>
      <c r="U83" s="26"/>
      <c r="V83" s="2"/>
      <c r="W83" s="2"/>
      <c r="X83" s="2"/>
      <c r="Y83" s="2"/>
      <c r="Z83" s="2"/>
    </row>
    <row r="84" spans="8:26" x14ac:dyDescent="0.25">
      <c r="H84" s="2"/>
      <c r="I84" s="26"/>
      <c r="J84" s="2"/>
      <c r="K84" s="2"/>
      <c r="L84" s="2"/>
      <c r="M84" s="2"/>
      <c r="N84" s="2"/>
      <c r="O84" s="2"/>
      <c r="P84" s="26"/>
      <c r="Q84" s="2"/>
      <c r="R84" s="2"/>
      <c r="S84" s="2"/>
      <c r="T84" s="2"/>
      <c r="U84" s="26"/>
      <c r="V84" s="2"/>
      <c r="W84" s="2"/>
      <c r="X84" s="2"/>
      <c r="Y84" s="2"/>
      <c r="Z84" s="2"/>
    </row>
    <row r="85" spans="8:26" x14ac:dyDescent="0.25">
      <c r="H85" s="2"/>
      <c r="I85" s="26"/>
      <c r="J85" s="2"/>
      <c r="K85" s="2"/>
      <c r="L85" s="2"/>
      <c r="M85" s="2"/>
      <c r="N85" s="2"/>
      <c r="O85" s="2"/>
      <c r="P85" s="26"/>
      <c r="Q85" s="2"/>
      <c r="R85" s="2"/>
      <c r="S85" s="2"/>
      <c r="T85" s="2"/>
      <c r="U85" s="26"/>
      <c r="V85" s="2"/>
      <c r="W85" s="2"/>
      <c r="X85" s="2"/>
      <c r="Y85" s="2"/>
      <c r="Z85" s="2"/>
    </row>
    <row r="86" spans="8:26" x14ac:dyDescent="0.25">
      <c r="H86" s="2"/>
      <c r="I86" s="26"/>
      <c r="J86" s="2"/>
      <c r="K86" s="2"/>
      <c r="L86" s="2"/>
      <c r="M86" s="2"/>
      <c r="N86" s="2"/>
      <c r="O86" s="2"/>
      <c r="P86" s="26"/>
      <c r="Q86" s="2"/>
      <c r="R86" s="2"/>
      <c r="S86" s="2"/>
      <c r="T86" s="2"/>
      <c r="U86" s="26"/>
      <c r="V86" s="2"/>
      <c r="W86" s="2"/>
      <c r="X86" s="2"/>
      <c r="Y86" s="2"/>
      <c r="Z86" s="2"/>
    </row>
    <row r="87" spans="8:26" x14ac:dyDescent="0.25">
      <c r="H87" s="2"/>
      <c r="I87" s="26"/>
      <c r="J87" s="2"/>
      <c r="K87" s="2"/>
      <c r="L87" s="2"/>
      <c r="M87" s="2"/>
      <c r="N87" s="2"/>
      <c r="O87" s="2"/>
      <c r="P87" s="26"/>
      <c r="Q87" s="2"/>
      <c r="R87" s="2"/>
      <c r="S87" s="2"/>
      <c r="T87" s="2"/>
      <c r="U87" s="26"/>
      <c r="V87" s="2"/>
      <c r="W87" s="2"/>
      <c r="X87" s="2"/>
      <c r="Y87" s="2"/>
      <c r="Z87" s="2"/>
    </row>
    <row r="88" spans="8:26" x14ac:dyDescent="0.25">
      <c r="H88" s="2"/>
      <c r="I88" s="26"/>
      <c r="J88" s="2"/>
      <c r="K88" s="2"/>
      <c r="L88" s="2"/>
      <c r="M88" s="2"/>
      <c r="N88" s="2"/>
      <c r="O88" s="2"/>
      <c r="P88" s="26"/>
      <c r="Q88" s="2"/>
      <c r="R88" s="2"/>
      <c r="S88" s="2"/>
      <c r="T88" s="2"/>
      <c r="U88" s="26"/>
      <c r="V88" s="2"/>
      <c r="W88" s="2"/>
      <c r="X88" s="2"/>
      <c r="Y88" s="2"/>
      <c r="Z88" s="2"/>
    </row>
    <row r="89" spans="8:26" x14ac:dyDescent="0.25">
      <c r="H89" s="2"/>
      <c r="I89" s="26"/>
      <c r="J89" s="2"/>
      <c r="K89" s="2"/>
      <c r="L89" s="2"/>
      <c r="M89" s="2"/>
      <c r="N89" s="2"/>
      <c r="O89" s="2"/>
      <c r="P89" s="26"/>
      <c r="Q89" s="2"/>
      <c r="R89" s="2"/>
      <c r="S89" s="2"/>
      <c r="T89" s="2"/>
      <c r="U89" s="26"/>
      <c r="V89" s="2"/>
      <c r="W89" s="2"/>
      <c r="X89" s="2"/>
      <c r="Y89" s="2"/>
      <c r="Z89" s="2"/>
    </row>
    <row r="90" spans="8:26" x14ac:dyDescent="0.25">
      <c r="H90" s="2"/>
      <c r="I90" s="26"/>
      <c r="J90" s="2"/>
      <c r="K90" s="2"/>
      <c r="L90" s="2"/>
      <c r="M90" s="2"/>
      <c r="N90" s="2"/>
      <c r="O90" s="2"/>
      <c r="P90" s="26"/>
      <c r="Q90" s="2"/>
      <c r="R90" s="2"/>
      <c r="S90" s="2"/>
      <c r="T90" s="2"/>
      <c r="U90" s="26"/>
      <c r="V90" s="2"/>
      <c r="W90" s="2"/>
      <c r="X90" s="2"/>
      <c r="Y90" s="2"/>
      <c r="Z90" s="2"/>
    </row>
    <row r="91" spans="8:26" x14ac:dyDescent="0.25">
      <c r="H91" s="2"/>
      <c r="I91" s="26"/>
      <c r="J91" s="2"/>
      <c r="K91" s="2"/>
      <c r="L91" s="2"/>
      <c r="M91" s="2"/>
      <c r="N91" s="2"/>
      <c r="O91" s="2"/>
      <c r="P91" s="26"/>
      <c r="Q91" s="2"/>
      <c r="R91" s="2"/>
      <c r="S91" s="2"/>
      <c r="T91" s="2"/>
      <c r="U91" s="26"/>
      <c r="V91" s="2"/>
      <c r="W91" s="2"/>
      <c r="X91" s="2"/>
      <c r="Y91" s="2"/>
      <c r="Z91" s="2"/>
    </row>
    <row r="92" spans="8:26" x14ac:dyDescent="0.25">
      <c r="H92" s="2"/>
      <c r="I92" s="26"/>
      <c r="J92" s="2"/>
      <c r="K92" s="2"/>
      <c r="L92" s="2"/>
      <c r="M92" s="2"/>
      <c r="N92" s="2"/>
      <c r="O92" s="2"/>
      <c r="P92" s="26"/>
      <c r="Q92" s="2"/>
      <c r="R92" s="2"/>
      <c r="S92" s="2"/>
      <c r="T92" s="2"/>
      <c r="U92" s="26"/>
      <c r="V92" s="2"/>
      <c r="W92" s="2"/>
      <c r="X92" s="2"/>
      <c r="Y92" s="2"/>
      <c r="Z92" s="2"/>
    </row>
    <row r="93" spans="8:26" x14ac:dyDescent="0.25">
      <c r="H93" s="2"/>
      <c r="I93" s="26"/>
      <c r="J93" s="2"/>
      <c r="K93" s="2"/>
      <c r="L93" s="2"/>
      <c r="M93" s="2"/>
      <c r="N93" s="2"/>
      <c r="O93" s="2"/>
      <c r="P93" s="26"/>
      <c r="Q93" s="2"/>
      <c r="R93" s="2"/>
      <c r="S93" s="2"/>
      <c r="T93" s="2"/>
      <c r="U93" s="26"/>
      <c r="V93" s="2"/>
      <c r="W93" s="2"/>
      <c r="X93" s="2"/>
      <c r="Y93" s="2"/>
      <c r="Z93" s="2"/>
    </row>
    <row r="94" spans="8:26" x14ac:dyDescent="0.25">
      <c r="H94" s="2"/>
      <c r="I94" s="26"/>
      <c r="J94" s="2"/>
      <c r="K94" s="2"/>
      <c r="L94" s="2"/>
      <c r="M94" s="2"/>
      <c r="N94" s="2"/>
      <c r="O94" s="2"/>
      <c r="P94" s="26"/>
      <c r="Q94" s="2"/>
      <c r="R94" s="2"/>
      <c r="S94" s="2"/>
      <c r="T94" s="2"/>
      <c r="U94" s="26"/>
      <c r="V94" s="2"/>
      <c r="W94" s="2"/>
      <c r="X94" s="2"/>
      <c r="Y94" s="2"/>
      <c r="Z94" s="2"/>
    </row>
    <row r="95" spans="8:26" x14ac:dyDescent="0.25">
      <c r="H95" s="2"/>
      <c r="I95" s="26"/>
      <c r="J95" s="2"/>
      <c r="K95" s="2"/>
      <c r="L95" s="2"/>
      <c r="M95" s="2"/>
      <c r="N95" s="2"/>
      <c r="O95" s="2"/>
      <c r="P95" s="26"/>
      <c r="Q95" s="2"/>
      <c r="R95" s="2"/>
      <c r="S95" s="2"/>
      <c r="T95" s="2"/>
      <c r="U95" s="26"/>
      <c r="V95" s="2"/>
      <c r="W95" s="2"/>
      <c r="X95" s="2"/>
      <c r="Y95" s="2"/>
      <c r="Z95" s="2"/>
    </row>
    <row r="96" spans="8:26" x14ac:dyDescent="0.25">
      <c r="H96" s="2"/>
      <c r="I96" s="26"/>
      <c r="J96" s="2"/>
      <c r="K96" s="2"/>
      <c r="L96" s="2"/>
      <c r="M96" s="2"/>
      <c r="N96" s="2"/>
      <c r="O96" s="2"/>
      <c r="P96" s="26"/>
      <c r="Q96" s="2"/>
      <c r="R96" s="2"/>
      <c r="S96" s="2"/>
      <c r="T96" s="2"/>
      <c r="U96" s="26"/>
      <c r="V96" s="2"/>
      <c r="W96" s="2"/>
      <c r="X96" s="2"/>
      <c r="Y96" s="2"/>
      <c r="Z96" s="2"/>
    </row>
    <row r="97" spans="8:26" x14ac:dyDescent="0.25">
      <c r="H97" s="2"/>
      <c r="I97" s="26"/>
      <c r="J97" s="2"/>
      <c r="K97" s="2"/>
      <c r="L97" s="2"/>
      <c r="M97" s="2"/>
      <c r="N97" s="2"/>
      <c r="O97" s="2"/>
      <c r="P97" s="26"/>
      <c r="Q97" s="2"/>
      <c r="R97" s="2"/>
      <c r="S97" s="2"/>
      <c r="T97" s="2"/>
      <c r="U97" s="26"/>
      <c r="V97" s="2"/>
      <c r="W97" s="2"/>
      <c r="X97" s="2"/>
      <c r="Y97" s="2"/>
      <c r="Z97" s="2"/>
    </row>
    <row r="98" spans="8:26" x14ac:dyDescent="0.25">
      <c r="H98" s="2"/>
      <c r="I98" s="26"/>
      <c r="J98" s="2"/>
      <c r="K98" s="2"/>
      <c r="L98" s="2"/>
      <c r="M98" s="2"/>
      <c r="N98" s="2"/>
      <c r="O98" s="2"/>
      <c r="P98" s="26"/>
      <c r="Q98" s="2"/>
      <c r="R98" s="2"/>
      <c r="S98" s="2"/>
      <c r="T98" s="2"/>
      <c r="U98" s="26"/>
      <c r="V98" s="2"/>
      <c r="W98" s="2"/>
      <c r="X98" s="2"/>
      <c r="Y98" s="2"/>
      <c r="Z98" s="2"/>
    </row>
    <row r="99" spans="8:26" x14ac:dyDescent="0.25">
      <c r="H99" s="2"/>
      <c r="I99" s="26"/>
      <c r="J99" s="2"/>
      <c r="K99" s="2"/>
      <c r="L99" s="2"/>
      <c r="M99" s="2"/>
      <c r="N99" s="2"/>
      <c r="O99" s="2"/>
      <c r="P99" s="26"/>
      <c r="Q99" s="2"/>
      <c r="R99" s="2"/>
      <c r="S99" s="2"/>
      <c r="T99" s="2"/>
      <c r="U99" s="26"/>
      <c r="V99" s="2"/>
      <c r="W99" s="2"/>
      <c r="X99" s="2"/>
      <c r="Y99" s="2"/>
      <c r="Z99" s="2"/>
    </row>
    <row r="100" spans="8:26" x14ac:dyDescent="0.25">
      <c r="H100" s="2"/>
      <c r="I100" s="26"/>
      <c r="J100" s="2"/>
      <c r="K100" s="2"/>
      <c r="L100" s="2"/>
      <c r="M100" s="2"/>
      <c r="N100" s="2"/>
      <c r="O100" s="2"/>
      <c r="P100" s="26"/>
      <c r="Q100" s="2"/>
      <c r="R100" s="2"/>
      <c r="S100" s="2"/>
      <c r="T100" s="2"/>
      <c r="U100" s="26"/>
      <c r="V100" s="2"/>
      <c r="W100" s="2"/>
      <c r="X100" s="2"/>
      <c r="Y100" s="2"/>
      <c r="Z100" s="2"/>
    </row>
    <row r="101" spans="8:26" x14ac:dyDescent="0.25">
      <c r="H101" s="2"/>
      <c r="I101" s="26"/>
      <c r="J101" s="2"/>
      <c r="K101" s="2"/>
      <c r="L101" s="2"/>
      <c r="M101" s="2"/>
      <c r="N101" s="2"/>
      <c r="O101" s="2"/>
      <c r="P101" s="26"/>
      <c r="Q101" s="2"/>
      <c r="R101" s="2"/>
      <c r="S101" s="2"/>
      <c r="T101" s="2"/>
      <c r="U101" s="26"/>
      <c r="V101" s="2"/>
      <c r="W101" s="2"/>
      <c r="X101" s="2"/>
      <c r="Y101" s="2"/>
      <c r="Z101" s="2"/>
    </row>
    <row r="102" spans="8:26" x14ac:dyDescent="0.25">
      <c r="H102" s="2"/>
      <c r="I102" s="26"/>
      <c r="J102" s="2"/>
      <c r="K102" s="2"/>
      <c r="L102" s="2"/>
      <c r="M102" s="2"/>
      <c r="N102" s="2"/>
      <c r="O102" s="2"/>
      <c r="P102" s="26"/>
      <c r="Q102" s="2"/>
      <c r="R102" s="2"/>
      <c r="S102" s="2"/>
      <c r="T102" s="2"/>
      <c r="U102" s="26"/>
      <c r="V102" s="2"/>
      <c r="W102" s="2"/>
      <c r="X102" s="2"/>
      <c r="Y102" s="2"/>
      <c r="Z102" s="2"/>
    </row>
    <row r="103" spans="8:26" x14ac:dyDescent="0.25">
      <c r="H103" s="2"/>
      <c r="I103" s="26"/>
      <c r="J103" s="2"/>
      <c r="K103" s="2"/>
      <c r="L103" s="2"/>
      <c r="M103" s="2"/>
      <c r="N103" s="2"/>
      <c r="O103" s="2"/>
      <c r="P103" s="26"/>
      <c r="Q103" s="2"/>
      <c r="R103" s="2"/>
      <c r="S103" s="2"/>
      <c r="T103" s="2"/>
      <c r="U103" s="26"/>
      <c r="V103" s="2"/>
      <c r="W103" s="2"/>
      <c r="X103" s="2"/>
      <c r="Y103" s="2"/>
      <c r="Z103" s="2"/>
    </row>
    <row r="104" spans="8:26" x14ac:dyDescent="0.25">
      <c r="H104" s="2"/>
      <c r="I104" s="26"/>
      <c r="J104" s="2"/>
      <c r="K104" s="2"/>
      <c r="L104" s="2"/>
      <c r="M104" s="2"/>
      <c r="N104" s="2"/>
      <c r="O104" s="2"/>
      <c r="P104" s="26"/>
      <c r="Q104" s="2"/>
      <c r="R104" s="2"/>
      <c r="S104" s="2"/>
      <c r="T104" s="2"/>
      <c r="U104" s="26"/>
      <c r="V104" s="2"/>
      <c r="W104" s="2"/>
      <c r="X104" s="2"/>
      <c r="Y104" s="2"/>
      <c r="Z104" s="2"/>
    </row>
    <row r="105" spans="8:26" x14ac:dyDescent="0.25">
      <c r="H105" s="2"/>
      <c r="I105" s="26"/>
      <c r="J105" s="2"/>
      <c r="K105" s="2"/>
      <c r="L105" s="2"/>
      <c r="M105" s="2"/>
      <c r="N105" s="2"/>
      <c r="O105" s="2"/>
      <c r="P105" s="26"/>
      <c r="Q105" s="2"/>
      <c r="R105" s="2"/>
      <c r="S105" s="2"/>
      <c r="T105" s="2"/>
      <c r="U105" s="26"/>
      <c r="V105" s="2"/>
      <c r="W105" s="2"/>
      <c r="X105" s="2"/>
      <c r="Y105" s="2"/>
      <c r="Z105" s="2"/>
    </row>
    <row r="106" spans="8:26" x14ac:dyDescent="0.25">
      <c r="H106" s="2"/>
      <c r="I106" s="26"/>
      <c r="J106" s="2"/>
      <c r="K106" s="2"/>
      <c r="L106" s="2"/>
      <c r="M106" s="2"/>
      <c r="N106" s="2"/>
      <c r="O106" s="2"/>
      <c r="P106" s="26"/>
      <c r="Q106" s="2"/>
      <c r="R106" s="2"/>
      <c r="S106" s="2"/>
      <c r="T106" s="2"/>
      <c r="U106" s="26"/>
      <c r="V106" s="2"/>
      <c r="W106" s="2"/>
      <c r="X106" s="2"/>
      <c r="Y106" s="2"/>
      <c r="Z106" s="2"/>
    </row>
    <row r="107" spans="8:26" x14ac:dyDescent="0.25">
      <c r="H107" s="2"/>
      <c r="I107" s="26"/>
      <c r="J107" s="2"/>
      <c r="K107" s="2"/>
      <c r="L107" s="2"/>
      <c r="M107" s="2"/>
      <c r="N107" s="2"/>
      <c r="O107" s="2"/>
      <c r="P107" s="26"/>
      <c r="Q107" s="2"/>
      <c r="R107" s="2"/>
      <c r="S107" s="2"/>
      <c r="T107" s="2"/>
      <c r="U107" s="26"/>
      <c r="V107" s="2"/>
      <c r="W107" s="2"/>
      <c r="X107" s="2"/>
      <c r="Y107" s="2"/>
      <c r="Z107" s="2"/>
    </row>
    <row r="108" spans="8:26" x14ac:dyDescent="0.25">
      <c r="H108" s="2"/>
      <c r="I108" s="26"/>
      <c r="J108" s="2"/>
      <c r="K108" s="2"/>
      <c r="L108" s="2"/>
      <c r="M108" s="2"/>
      <c r="N108" s="2"/>
      <c r="O108" s="2"/>
      <c r="P108" s="26"/>
      <c r="Q108" s="2"/>
      <c r="R108" s="2"/>
      <c r="S108" s="2"/>
      <c r="T108" s="2"/>
      <c r="U108" s="26"/>
      <c r="V108" s="2"/>
      <c r="W108" s="2"/>
      <c r="X108" s="2"/>
      <c r="Y108" s="2"/>
      <c r="Z108" s="2"/>
    </row>
    <row r="109" spans="8:26" x14ac:dyDescent="0.25">
      <c r="H109" s="2"/>
      <c r="I109" s="26"/>
      <c r="J109" s="2"/>
      <c r="K109" s="2"/>
      <c r="L109" s="2"/>
      <c r="M109" s="2"/>
      <c r="N109" s="2"/>
      <c r="O109" s="2"/>
      <c r="P109" s="26"/>
      <c r="Q109" s="2"/>
      <c r="R109" s="2"/>
      <c r="S109" s="2"/>
      <c r="T109" s="2"/>
      <c r="U109" s="26"/>
      <c r="V109" s="2"/>
      <c r="W109" s="2"/>
      <c r="X109" s="2"/>
      <c r="Y109" s="2"/>
      <c r="Z109" s="2"/>
    </row>
    <row r="110" spans="8:26" x14ac:dyDescent="0.25">
      <c r="H110" s="2"/>
      <c r="I110" s="26"/>
      <c r="J110" s="2"/>
      <c r="K110" s="2"/>
      <c r="L110" s="2"/>
      <c r="M110" s="2"/>
      <c r="N110" s="2"/>
      <c r="O110" s="2"/>
      <c r="P110" s="26"/>
      <c r="Q110" s="2"/>
      <c r="R110" s="2"/>
      <c r="S110" s="2"/>
      <c r="T110" s="2"/>
      <c r="U110" s="26"/>
      <c r="V110" s="2"/>
      <c r="W110" s="2"/>
      <c r="X110" s="2"/>
      <c r="Y110" s="2"/>
      <c r="Z110" s="2"/>
    </row>
    <row r="111" spans="8:26" x14ac:dyDescent="0.25">
      <c r="H111" s="2"/>
      <c r="I111" s="26"/>
      <c r="J111" s="2"/>
      <c r="K111" s="2"/>
      <c r="L111" s="2"/>
      <c r="M111" s="2"/>
      <c r="N111" s="2"/>
      <c r="O111" s="2"/>
      <c r="P111" s="26"/>
      <c r="Q111" s="2"/>
      <c r="R111" s="2"/>
      <c r="S111" s="2"/>
      <c r="T111" s="2"/>
      <c r="U111" s="26"/>
      <c r="V111" s="2"/>
      <c r="W111" s="2"/>
      <c r="X111" s="2"/>
      <c r="Y111" s="2"/>
      <c r="Z111" s="2"/>
    </row>
    <row r="112" spans="8:26" x14ac:dyDescent="0.25">
      <c r="H112" s="2"/>
      <c r="I112" s="26"/>
      <c r="J112" s="2"/>
      <c r="K112" s="2"/>
      <c r="L112" s="2"/>
      <c r="M112" s="2"/>
      <c r="N112" s="2"/>
      <c r="O112" s="2"/>
      <c r="P112" s="26"/>
      <c r="Q112" s="2"/>
      <c r="R112" s="2"/>
      <c r="S112" s="2"/>
      <c r="T112" s="2"/>
      <c r="U112" s="26"/>
      <c r="V112" s="2"/>
      <c r="W112" s="2"/>
      <c r="X112" s="2"/>
      <c r="Y112" s="2"/>
      <c r="Z112" s="2"/>
    </row>
    <row r="113" spans="8:26" x14ac:dyDescent="0.25">
      <c r="H113" s="2"/>
      <c r="I113" s="26"/>
      <c r="J113" s="2"/>
      <c r="K113" s="2"/>
      <c r="L113" s="2"/>
      <c r="M113" s="2"/>
      <c r="N113" s="2"/>
      <c r="O113" s="2"/>
      <c r="P113" s="26"/>
      <c r="Q113" s="2"/>
      <c r="R113" s="2"/>
      <c r="S113" s="2"/>
      <c r="T113" s="2"/>
      <c r="U113" s="26"/>
      <c r="V113" s="2"/>
      <c r="W113" s="2"/>
      <c r="X113" s="2"/>
      <c r="Y113" s="2"/>
      <c r="Z113" s="2"/>
    </row>
    <row r="114" spans="8:26" x14ac:dyDescent="0.25">
      <c r="H114" s="2"/>
      <c r="I114" s="26"/>
      <c r="J114" s="2"/>
      <c r="K114" s="2"/>
      <c r="L114" s="2"/>
      <c r="M114" s="2"/>
      <c r="N114" s="2"/>
      <c r="O114" s="2"/>
      <c r="P114" s="26"/>
      <c r="Q114" s="2"/>
      <c r="R114" s="2"/>
      <c r="S114" s="2"/>
      <c r="T114" s="2"/>
      <c r="U114" s="26"/>
      <c r="V114" s="2"/>
      <c r="W114" s="2"/>
      <c r="X114" s="2"/>
      <c r="Y114" s="2"/>
      <c r="Z114" s="2"/>
    </row>
    <row r="115" spans="8:26" x14ac:dyDescent="0.25">
      <c r="H115" s="2"/>
      <c r="I115" s="26"/>
      <c r="J115" s="2"/>
      <c r="K115" s="2"/>
      <c r="L115" s="2"/>
      <c r="M115" s="2"/>
      <c r="N115" s="2"/>
      <c r="O115" s="2"/>
      <c r="P115" s="26"/>
      <c r="Q115" s="2"/>
      <c r="R115" s="2"/>
      <c r="S115" s="2"/>
      <c r="T115" s="2"/>
      <c r="U115" s="26"/>
      <c r="V115" s="2"/>
      <c r="W115" s="2"/>
      <c r="X115" s="2"/>
      <c r="Y115" s="2"/>
      <c r="Z115" s="2"/>
    </row>
    <row r="116" spans="8:26" x14ac:dyDescent="0.25">
      <c r="H116" s="2"/>
      <c r="I116" s="26"/>
      <c r="J116" s="2"/>
      <c r="K116" s="2"/>
      <c r="L116" s="2"/>
      <c r="M116" s="2"/>
      <c r="N116" s="2"/>
      <c r="O116" s="2"/>
      <c r="P116" s="26"/>
      <c r="Q116" s="2"/>
      <c r="R116" s="2"/>
      <c r="S116" s="2"/>
      <c r="T116" s="2"/>
      <c r="U116" s="26"/>
      <c r="V116" s="2"/>
      <c r="W116" s="2"/>
      <c r="X116" s="2"/>
      <c r="Y116" s="2"/>
      <c r="Z116" s="2"/>
    </row>
  </sheetData>
  <mergeCells count="4">
    <mergeCell ref="H1:L1"/>
    <mergeCell ref="M1:Q1"/>
    <mergeCell ref="R1:V1"/>
    <mergeCell ref="C1:G1"/>
  </mergeCells>
  <pageMargins left="0.2" right="0.2" top="0.25" bottom="0.2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0"/>
  <sheetViews>
    <sheetView workbookViewId="0">
      <selection activeCell="M4" sqref="M4"/>
    </sheetView>
  </sheetViews>
  <sheetFormatPr defaultRowHeight="15" x14ac:dyDescent="0.25"/>
  <cols>
    <col min="1" max="1" width="5.140625" customWidth="1"/>
    <col min="2" max="2" width="24.42578125" customWidth="1"/>
    <col min="3" max="3" width="5.140625" style="2" customWidth="1"/>
    <col min="4" max="4" width="5.140625" style="2" hidden="1" customWidth="1"/>
    <col min="5" max="5" width="4.140625" style="2" customWidth="1"/>
    <col min="6" max="6" width="4.5703125" style="2" customWidth="1"/>
    <col min="7" max="7" width="6" style="2" customWidth="1"/>
    <col min="8" max="8" width="6" customWidth="1"/>
    <col min="9" max="9" width="6" hidden="1" customWidth="1"/>
    <col min="10" max="13" width="6" customWidth="1"/>
    <col min="14" max="14" width="6" hidden="1" customWidth="1"/>
    <col min="15" max="18" width="6" customWidth="1"/>
    <col min="19" max="19" width="4.5703125" hidden="1" customWidth="1"/>
    <col min="20" max="20" width="5" customWidth="1"/>
    <col min="21" max="21" width="5.140625" customWidth="1"/>
    <col min="22" max="22" width="5.85546875" customWidth="1"/>
  </cols>
  <sheetData>
    <row r="1" spans="1:22" s="26" customFormat="1" ht="15.75" customHeight="1" thickBot="1" x14ac:dyDescent="0.3">
      <c r="A1" s="2" t="s">
        <v>139</v>
      </c>
      <c r="B1" s="26" t="s">
        <v>140</v>
      </c>
      <c r="C1" s="181" t="s">
        <v>141</v>
      </c>
      <c r="D1" s="181"/>
      <c r="E1" s="181"/>
      <c r="F1" s="181"/>
      <c r="G1" s="181"/>
      <c r="H1" s="181" t="s">
        <v>143</v>
      </c>
      <c r="I1" s="181"/>
      <c r="J1" s="181"/>
      <c r="K1" s="181"/>
      <c r="L1" s="181"/>
      <c r="M1" s="181" t="s">
        <v>144</v>
      </c>
      <c r="N1" s="181"/>
      <c r="O1" s="181"/>
      <c r="P1" s="181"/>
      <c r="Q1" s="181"/>
      <c r="R1" s="182" t="s">
        <v>146</v>
      </c>
      <c r="S1" s="182"/>
      <c r="T1" s="182"/>
      <c r="U1" s="182"/>
      <c r="V1" s="182"/>
    </row>
    <row r="2" spans="1:22" s="17" customFormat="1" ht="15.75" customHeight="1" x14ac:dyDescent="0.25">
      <c r="A2" s="62" t="s">
        <v>1</v>
      </c>
      <c r="B2" s="63" t="s">
        <v>2</v>
      </c>
      <c r="C2" s="64" t="s">
        <v>345</v>
      </c>
      <c r="D2" s="64" t="s">
        <v>4</v>
      </c>
      <c r="E2" s="64" t="s">
        <v>5</v>
      </c>
      <c r="F2" s="65" t="s">
        <v>6</v>
      </c>
      <c r="G2" s="34" t="s">
        <v>69</v>
      </c>
      <c r="H2" s="30" t="s">
        <v>345</v>
      </c>
      <c r="I2" s="31" t="s">
        <v>4</v>
      </c>
      <c r="J2" s="31" t="s">
        <v>142</v>
      </c>
      <c r="K2" s="31" t="s">
        <v>6</v>
      </c>
      <c r="L2" s="32" t="s">
        <v>69</v>
      </c>
      <c r="M2" s="30" t="s">
        <v>345</v>
      </c>
      <c r="N2" s="31" t="s">
        <v>4</v>
      </c>
      <c r="O2" s="31" t="s">
        <v>142</v>
      </c>
      <c r="P2" s="31" t="s">
        <v>6</v>
      </c>
      <c r="Q2" s="32" t="s">
        <v>69</v>
      </c>
      <c r="R2" s="30" t="s">
        <v>345</v>
      </c>
      <c r="S2" s="31" t="s">
        <v>4</v>
      </c>
      <c r="T2" s="31" t="s">
        <v>142</v>
      </c>
      <c r="U2" s="31" t="s">
        <v>6</v>
      </c>
      <c r="V2" s="32" t="s">
        <v>69</v>
      </c>
    </row>
    <row r="3" spans="1:22" x14ac:dyDescent="0.25">
      <c r="A3" s="5">
        <v>1</v>
      </c>
      <c r="B3" s="7" t="s">
        <v>840</v>
      </c>
      <c r="C3" s="8" t="s">
        <v>27</v>
      </c>
      <c r="D3" s="5"/>
      <c r="E3" s="5"/>
      <c r="F3" s="5"/>
      <c r="G3" s="35">
        <f>C3+D3+E3+F3</f>
        <v>15</v>
      </c>
      <c r="H3" s="22"/>
      <c r="I3" s="4"/>
      <c r="J3" s="4"/>
      <c r="K3" s="4"/>
      <c r="L3" s="21">
        <f>H3+I3+J3+K3</f>
        <v>0</v>
      </c>
      <c r="M3" s="22">
        <f>1+1+1+1+1</f>
        <v>5</v>
      </c>
      <c r="N3" s="4"/>
      <c r="O3" s="4"/>
      <c r="P3" s="4"/>
      <c r="Q3" s="21">
        <f>M3+N3+O3+P3</f>
        <v>5</v>
      </c>
      <c r="R3" s="58">
        <f>C3+H3-M3</f>
        <v>10</v>
      </c>
      <c r="S3" s="4">
        <f>D3+I3-N3</f>
        <v>0</v>
      </c>
      <c r="T3" s="4">
        <f>E3+J3-O3</f>
        <v>0</v>
      </c>
      <c r="U3" s="4">
        <f>F3+K3-P3</f>
        <v>0</v>
      </c>
      <c r="V3" s="36">
        <f>G3+L3-Q3</f>
        <v>10</v>
      </c>
    </row>
    <row r="4" spans="1:22" x14ac:dyDescent="0.25">
      <c r="A4" s="5">
        <f>A3+1</f>
        <v>2</v>
      </c>
      <c r="B4" s="7" t="s">
        <v>841</v>
      </c>
      <c r="C4" s="8" t="s">
        <v>8</v>
      </c>
      <c r="D4" s="5"/>
      <c r="E4" s="5"/>
      <c r="F4" s="5"/>
      <c r="G4" s="35">
        <f t="shared" ref="G4:G16" si="0">C4+D4+E4+F4</f>
        <v>1</v>
      </c>
      <c r="H4" s="22"/>
      <c r="I4" s="4"/>
      <c r="J4" s="4"/>
      <c r="K4" s="4"/>
      <c r="L4" s="21">
        <f t="shared" ref="L4:L16" si="1">H4+I4+J4+K4</f>
        <v>0</v>
      </c>
      <c r="M4" s="22"/>
      <c r="N4" s="4"/>
      <c r="O4" s="4"/>
      <c r="P4" s="4"/>
      <c r="Q4" s="21">
        <f t="shared" ref="Q4:Q16" si="2">M4+N4+O4+P4</f>
        <v>0</v>
      </c>
      <c r="R4" s="58">
        <f t="shared" ref="R4:R16" si="3">C4+H4-M4</f>
        <v>1</v>
      </c>
      <c r="S4" s="4">
        <f t="shared" ref="S4:S16" si="4">D4+I4-N4</f>
        <v>0</v>
      </c>
      <c r="T4" s="4">
        <f t="shared" ref="T4:T16" si="5">E4+J4-O4</f>
        <v>0</v>
      </c>
      <c r="U4" s="4">
        <f t="shared" ref="U4:U16" si="6">F4+K4-P4</f>
        <v>0</v>
      </c>
      <c r="V4" s="36">
        <f t="shared" ref="V4:V16" si="7">G4+L4-Q4</f>
        <v>1</v>
      </c>
    </row>
    <row r="5" spans="1:22" s="26" customFormat="1" x14ac:dyDescent="0.25">
      <c r="A5" s="5">
        <f t="shared" ref="A5:A16" si="8">A4+1</f>
        <v>3</v>
      </c>
      <c r="B5" s="7" t="s">
        <v>842</v>
      </c>
      <c r="C5" s="8" t="s">
        <v>7</v>
      </c>
      <c r="D5" s="5"/>
      <c r="E5" s="5"/>
      <c r="F5" s="5"/>
      <c r="G5" s="35">
        <f t="shared" si="0"/>
        <v>2</v>
      </c>
      <c r="H5" s="22"/>
      <c r="I5" s="4"/>
      <c r="J5" s="4"/>
      <c r="K5" s="4"/>
      <c r="L5" s="21">
        <f t="shared" si="1"/>
        <v>0</v>
      </c>
      <c r="M5" s="22"/>
      <c r="N5" s="4"/>
      <c r="O5" s="4"/>
      <c r="P5" s="4"/>
      <c r="Q5" s="21">
        <f t="shared" si="2"/>
        <v>0</v>
      </c>
      <c r="R5" s="58">
        <f t="shared" ref="R5" si="9">C5+H5-M5</f>
        <v>2</v>
      </c>
      <c r="S5" s="4">
        <f t="shared" ref="S5" si="10">D5+I5-N5</f>
        <v>0</v>
      </c>
      <c r="T5" s="4">
        <f t="shared" ref="T5" si="11">E5+J5-O5</f>
        <v>0</v>
      </c>
      <c r="U5" s="4">
        <f t="shared" ref="U5" si="12">F5+K5-P5</f>
        <v>0</v>
      </c>
      <c r="V5" s="36">
        <f t="shared" ref="V5" si="13">G5+L5-Q5</f>
        <v>2</v>
      </c>
    </row>
    <row r="6" spans="1:22" s="26" customFormat="1" x14ac:dyDescent="0.25">
      <c r="A6" s="5">
        <f t="shared" si="8"/>
        <v>4</v>
      </c>
      <c r="B6" s="7" t="s">
        <v>843</v>
      </c>
      <c r="C6" s="8" t="s">
        <v>7</v>
      </c>
      <c r="D6" s="5"/>
      <c r="E6" s="5"/>
      <c r="F6" s="5"/>
      <c r="G6" s="35">
        <f t="shared" si="0"/>
        <v>2</v>
      </c>
      <c r="H6" s="22"/>
      <c r="I6" s="4"/>
      <c r="J6" s="4"/>
      <c r="K6" s="4"/>
      <c r="L6" s="21">
        <f t="shared" si="1"/>
        <v>0</v>
      </c>
      <c r="M6" s="22"/>
      <c r="N6" s="4"/>
      <c r="O6" s="4"/>
      <c r="P6" s="4"/>
      <c r="Q6" s="21">
        <f t="shared" si="2"/>
        <v>0</v>
      </c>
      <c r="R6" s="58">
        <f t="shared" ref="R6" si="14">C6+H6-M6</f>
        <v>2</v>
      </c>
      <c r="S6" s="4">
        <f t="shared" ref="S6" si="15">D6+I6-N6</f>
        <v>0</v>
      </c>
      <c r="T6" s="4">
        <f t="shared" ref="T6" si="16">E6+J6-O6</f>
        <v>0</v>
      </c>
      <c r="U6" s="4">
        <f t="shared" ref="U6" si="17">F6+K6-P6</f>
        <v>0</v>
      </c>
      <c r="V6" s="36">
        <f t="shared" ref="V6" si="18">G6+L6-Q6</f>
        <v>2</v>
      </c>
    </row>
    <row r="7" spans="1:22" s="26" customFormat="1" x14ac:dyDescent="0.25">
      <c r="A7" s="5">
        <f t="shared" si="8"/>
        <v>5</v>
      </c>
      <c r="B7" s="7" t="s">
        <v>844</v>
      </c>
      <c r="C7" s="8" t="s">
        <v>7</v>
      </c>
      <c r="D7" s="5"/>
      <c r="E7" s="5"/>
      <c r="F7" s="5"/>
      <c r="G7" s="35">
        <f t="shared" si="0"/>
        <v>2</v>
      </c>
      <c r="H7" s="22"/>
      <c r="I7" s="4"/>
      <c r="J7" s="4"/>
      <c r="K7" s="4"/>
      <c r="L7" s="21">
        <f t="shared" si="1"/>
        <v>0</v>
      </c>
      <c r="M7" s="22"/>
      <c r="N7" s="4"/>
      <c r="O7" s="4"/>
      <c r="P7" s="4"/>
      <c r="Q7" s="21">
        <f t="shared" si="2"/>
        <v>0</v>
      </c>
      <c r="R7" s="58">
        <f t="shared" ref="R7" si="19">C7+H7-M7</f>
        <v>2</v>
      </c>
      <c r="S7" s="4">
        <f t="shared" ref="S7" si="20">D7+I7-N7</f>
        <v>0</v>
      </c>
      <c r="T7" s="4">
        <f t="shared" ref="T7" si="21">E7+J7-O7</f>
        <v>0</v>
      </c>
      <c r="U7" s="4">
        <f t="shared" ref="U7" si="22">F7+K7-P7</f>
        <v>0</v>
      </c>
      <c r="V7" s="36">
        <f t="shared" ref="V7" si="23">G7+L7-Q7</f>
        <v>2</v>
      </c>
    </row>
    <row r="8" spans="1:22" s="26" customFormat="1" x14ac:dyDescent="0.25">
      <c r="A8" s="5">
        <f t="shared" si="8"/>
        <v>6</v>
      </c>
      <c r="B8" s="7" t="s">
        <v>845</v>
      </c>
      <c r="C8" s="8" t="s">
        <v>7</v>
      </c>
      <c r="D8" s="5"/>
      <c r="E8" s="5"/>
      <c r="F8" s="5"/>
      <c r="G8" s="35">
        <f t="shared" si="0"/>
        <v>2</v>
      </c>
      <c r="H8" s="22"/>
      <c r="I8" s="4"/>
      <c r="J8" s="4"/>
      <c r="K8" s="4"/>
      <c r="L8" s="21">
        <f t="shared" si="1"/>
        <v>0</v>
      </c>
      <c r="M8" s="22">
        <f>1</f>
        <v>1</v>
      </c>
      <c r="N8" s="4"/>
      <c r="O8" s="4"/>
      <c r="P8" s="4"/>
      <c r="Q8" s="21">
        <f t="shared" si="2"/>
        <v>1</v>
      </c>
      <c r="R8" s="58">
        <f t="shared" ref="R8" si="24">C8+H8-M8</f>
        <v>1</v>
      </c>
      <c r="S8" s="4">
        <f t="shared" ref="S8" si="25">D8+I8-N8</f>
        <v>0</v>
      </c>
      <c r="T8" s="4">
        <f t="shared" ref="T8" si="26">E8+J8-O8</f>
        <v>0</v>
      </c>
      <c r="U8" s="4">
        <f t="shared" ref="U8" si="27">F8+K8-P8</f>
        <v>0</v>
      </c>
      <c r="V8" s="36">
        <f t="shared" ref="V8" si="28">G8+L8-Q8</f>
        <v>1</v>
      </c>
    </row>
    <row r="9" spans="1:22" x14ac:dyDescent="0.25">
      <c r="A9" s="5">
        <f t="shared" si="8"/>
        <v>7</v>
      </c>
      <c r="B9" s="7" t="s">
        <v>846</v>
      </c>
      <c r="C9" s="8" t="s">
        <v>18</v>
      </c>
      <c r="D9" s="5"/>
      <c r="E9" s="5"/>
      <c r="F9" s="5"/>
      <c r="G9" s="35">
        <f t="shared" si="0"/>
        <v>5</v>
      </c>
      <c r="H9" s="22"/>
      <c r="I9" s="4"/>
      <c r="J9" s="4"/>
      <c r="K9" s="4"/>
      <c r="L9" s="21">
        <f t="shared" si="1"/>
        <v>0</v>
      </c>
      <c r="M9" s="22"/>
      <c r="N9" s="4"/>
      <c r="O9" s="4"/>
      <c r="P9" s="4"/>
      <c r="Q9" s="21">
        <f t="shared" si="2"/>
        <v>0</v>
      </c>
      <c r="R9" s="58">
        <f t="shared" si="3"/>
        <v>5</v>
      </c>
      <c r="S9" s="4">
        <f t="shared" si="4"/>
        <v>0</v>
      </c>
      <c r="T9" s="4">
        <f t="shared" si="5"/>
        <v>0</v>
      </c>
      <c r="U9" s="4">
        <f t="shared" si="6"/>
        <v>0</v>
      </c>
      <c r="V9" s="36">
        <f t="shared" si="7"/>
        <v>5</v>
      </c>
    </row>
    <row r="10" spans="1:22" x14ac:dyDescent="0.25">
      <c r="A10" s="5">
        <f t="shared" si="8"/>
        <v>8</v>
      </c>
      <c r="B10" s="7" t="s">
        <v>847</v>
      </c>
      <c r="C10" s="8" t="s">
        <v>35</v>
      </c>
      <c r="D10" s="5"/>
      <c r="E10" s="5"/>
      <c r="F10" s="5"/>
      <c r="G10" s="35">
        <f t="shared" si="0"/>
        <v>23</v>
      </c>
      <c r="H10" s="22"/>
      <c r="I10" s="4"/>
      <c r="J10" s="4"/>
      <c r="K10" s="4"/>
      <c r="L10" s="21">
        <f t="shared" si="1"/>
        <v>0</v>
      </c>
      <c r="M10" s="22"/>
      <c r="N10" s="4"/>
      <c r="O10" s="4"/>
      <c r="P10" s="4"/>
      <c r="Q10" s="21">
        <f t="shared" si="2"/>
        <v>0</v>
      </c>
      <c r="R10" s="58">
        <f t="shared" si="3"/>
        <v>23</v>
      </c>
      <c r="S10" s="4">
        <f t="shared" si="4"/>
        <v>0</v>
      </c>
      <c r="T10" s="4">
        <f t="shared" si="5"/>
        <v>0</v>
      </c>
      <c r="U10" s="4">
        <f t="shared" si="6"/>
        <v>0</v>
      </c>
      <c r="V10" s="36">
        <f t="shared" si="7"/>
        <v>23</v>
      </c>
    </row>
    <row r="11" spans="1:22" s="26" customFormat="1" x14ac:dyDescent="0.25">
      <c r="A11" s="5"/>
      <c r="B11" s="7" t="s">
        <v>848</v>
      </c>
      <c r="C11" s="8" t="s">
        <v>7</v>
      </c>
      <c r="D11" s="5"/>
      <c r="E11" s="5"/>
      <c r="F11" s="5"/>
      <c r="G11" s="35">
        <f t="shared" si="0"/>
        <v>2</v>
      </c>
      <c r="H11" s="22"/>
      <c r="I11" s="4"/>
      <c r="J11" s="4"/>
      <c r="K11" s="4"/>
      <c r="L11" s="21">
        <f t="shared" si="1"/>
        <v>0</v>
      </c>
      <c r="M11" s="22"/>
      <c r="N11" s="4"/>
      <c r="O11" s="4"/>
      <c r="P11" s="4"/>
      <c r="Q11" s="21">
        <f t="shared" si="2"/>
        <v>0</v>
      </c>
      <c r="R11" s="58">
        <f t="shared" ref="R11" si="29">C11+H11-M11</f>
        <v>2</v>
      </c>
      <c r="S11" s="4">
        <f t="shared" ref="S11" si="30">D11+I11-N11</f>
        <v>0</v>
      </c>
      <c r="T11" s="4">
        <f t="shared" ref="T11" si="31">E11+J11-O11</f>
        <v>0</v>
      </c>
      <c r="U11" s="4">
        <f t="shared" ref="U11" si="32">F11+K11-P11</f>
        <v>0</v>
      </c>
      <c r="V11" s="36">
        <f t="shared" ref="V11" si="33">G11+L11-Q11</f>
        <v>2</v>
      </c>
    </row>
    <row r="12" spans="1:22" x14ac:dyDescent="0.25">
      <c r="A12" s="5">
        <f>A10+1</f>
        <v>9</v>
      </c>
      <c r="B12" s="7" t="s">
        <v>849</v>
      </c>
      <c r="C12" s="8" t="s">
        <v>18</v>
      </c>
      <c r="D12" s="5"/>
      <c r="E12" s="5"/>
      <c r="F12" s="5"/>
      <c r="G12" s="35">
        <f t="shared" si="0"/>
        <v>5</v>
      </c>
      <c r="H12" s="22"/>
      <c r="I12" s="4"/>
      <c r="J12" s="4"/>
      <c r="K12" s="4"/>
      <c r="L12" s="21">
        <f t="shared" si="1"/>
        <v>0</v>
      </c>
      <c r="M12" s="22"/>
      <c r="N12" s="4"/>
      <c r="O12" s="4"/>
      <c r="P12" s="4"/>
      <c r="Q12" s="21">
        <f t="shared" si="2"/>
        <v>0</v>
      </c>
      <c r="R12" s="58">
        <f t="shared" si="3"/>
        <v>5</v>
      </c>
      <c r="S12" s="4">
        <f t="shared" si="4"/>
        <v>0</v>
      </c>
      <c r="T12" s="4">
        <f t="shared" si="5"/>
        <v>0</v>
      </c>
      <c r="U12" s="4">
        <f t="shared" si="6"/>
        <v>0</v>
      </c>
      <c r="V12" s="36">
        <f t="shared" si="7"/>
        <v>5</v>
      </c>
    </row>
    <row r="13" spans="1:22" x14ac:dyDescent="0.25">
      <c r="A13" s="5">
        <f t="shared" si="8"/>
        <v>10</v>
      </c>
      <c r="B13" s="7" t="s">
        <v>850</v>
      </c>
      <c r="C13" s="8" t="s">
        <v>0</v>
      </c>
      <c r="D13" s="5"/>
      <c r="E13" s="5"/>
      <c r="F13" s="5"/>
      <c r="G13" s="35">
        <f t="shared" si="0"/>
        <v>3</v>
      </c>
      <c r="H13" s="22"/>
      <c r="I13" s="4"/>
      <c r="J13" s="4"/>
      <c r="K13" s="4"/>
      <c r="L13" s="21">
        <f t="shared" si="1"/>
        <v>0</v>
      </c>
      <c r="M13" s="22"/>
      <c r="N13" s="4"/>
      <c r="O13" s="4"/>
      <c r="P13" s="4"/>
      <c r="Q13" s="21">
        <f t="shared" si="2"/>
        <v>0</v>
      </c>
      <c r="R13" s="58">
        <f t="shared" si="3"/>
        <v>3</v>
      </c>
      <c r="S13" s="4">
        <f t="shared" si="4"/>
        <v>0</v>
      </c>
      <c r="T13" s="4">
        <f t="shared" si="5"/>
        <v>0</v>
      </c>
      <c r="U13" s="4">
        <f t="shared" si="6"/>
        <v>0</v>
      </c>
      <c r="V13" s="36">
        <f t="shared" si="7"/>
        <v>3</v>
      </c>
    </row>
    <row r="14" spans="1:22" x14ac:dyDescent="0.25">
      <c r="A14" s="5">
        <f t="shared" si="8"/>
        <v>11</v>
      </c>
      <c r="B14" s="7" t="s">
        <v>851</v>
      </c>
      <c r="C14" s="8" t="s">
        <v>0</v>
      </c>
      <c r="D14" s="5"/>
      <c r="E14" s="5"/>
      <c r="F14" s="5"/>
      <c r="G14" s="35">
        <f t="shared" si="0"/>
        <v>3</v>
      </c>
      <c r="H14" s="22"/>
      <c r="I14" s="4"/>
      <c r="J14" s="4"/>
      <c r="K14" s="4"/>
      <c r="L14" s="21">
        <f t="shared" si="1"/>
        <v>0</v>
      </c>
      <c r="M14" s="22"/>
      <c r="N14" s="4"/>
      <c r="O14" s="4"/>
      <c r="P14" s="4"/>
      <c r="Q14" s="21">
        <f t="shared" si="2"/>
        <v>0</v>
      </c>
      <c r="R14" s="58">
        <f t="shared" si="3"/>
        <v>3</v>
      </c>
      <c r="S14" s="4">
        <f t="shared" si="4"/>
        <v>0</v>
      </c>
      <c r="T14" s="4">
        <f t="shared" si="5"/>
        <v>0</v>
      </c>
      <c r="U14" s="4">
        <f t="shared" si="6"/>
        <v>0</v>
      </c>
      <c r="V14" s="36">
        <f t="shared" si="7"/>
        <v>3</v>
      </c>
    </row>
    <row r="15" spans="1:22" x14ac:dyDescent="0.25">
      <c r="A15" s="5">
        <f t="shared" si="8"/>
        <v>12</v>
      </c>
      <c r="B15" s="7" t="s">
        <v>852</v>
      </c>
      <c r="C15" s="8" t="s">
        <v>19</v>
      </c>
      <c r="D15" s="5"/>
      <c r="E15" s="5"/>
      <c r="F15" s="5"/>
      <c r="G15" s="35">
        <f t="shared" si="0"/>
        <v>6</v>
      </c>
      <c r="H15" s="22"/>
      <c r="I15" s="4"/>
      <c r="J15" s="4"/>
      <c r="K15" s="4"/>
      <c r="L15" s="21">
        <f t="shared" si="1"/>
        <v>0</v>
      </c>
      <c r="M15" s="22">
        <f>1</f>
        <v>1</v>
      </c>
      <c r="N15" s="4"/>
      <c r="O15" s="4"/>
      <c r="P15" s="4"/>
      <c r="Q15" s="21">
        <f t="shared" si="2"/>
        <v>1</v>
      </c>
      <c r="R15" s="58">
        <f t="shared" si="3"/>
        <v>5</v>
      </c>
      <c r="S15" s="4">
        <f t="shared" si="4"/>
        <v>0</v>
      </c>
      <c r="T15" s="4">
        <f t="shared" si="5"/>
        <v>0</v>
      </c>
      <c r="U15" s="4">
        <f t="shared" si="6"/>
        <v>0</v>
      </c>
      <c r="V15" s="36">
        <f t="shared" si="7"/>
        <v>5</v>
      </c>
    </row>
    <row r="16" spans="1:22" ht="15.75" thickBot="1" x14ac:dyDescent="0.3">
      <c r="A16" s="87">
        <f t="shared" si="8"/>
        <v>13</v>
      </c>
      <c r="B16" s="119" t="s">
        <v>853</v>
      </c>
      <c r="C16" s="120" t="s">
        <v>7</v>
      </c>
      <c r="D16" s="87"/>
      <c r="E16" s="87"/>
      <c r="F16" s="87"/>
      <c r="G16" s="122">
        <f t="shared" si="0"/>
        <v>2</v>
      </c>
      <c r="H16" s="23"/>
      <c r="I16" s="24"/>
      <c r="J16" s="24"/>
      <c r="K16" s="24"/>
      <c r="L16" s="123">
        <f t="shared" si="1"/>
        <v>0</v>
      </c>
      <c r="M16" s="23"/>
      <c r="N16" s="24"/>
      <c r="O16" s="24"/>
      <c r="P16" s="24"/>
      <c r="Q16" s="123">
        <f t="shared" si="2"/>
        <v>0</v>
      </c>
      <c r="R16" s="132">
        <f t="shared" si="3"/>
        <v>2</v>
      </c>
      <c r="S16" s="24">
        <f t="shared" si="4"/>
        <v>0</v>
      </c>
      <c r="T16" s="24">
        <f t="shared" si="5"/>
        <v>0</v>
      </c>
      <c r="U16" s="24">
        <f t="shared" si="6"/>
        <v>0</v>
      </c>
      <c r="V16" s="136">
        <f t="shared" si="7"/>
        <v>2</v>
      </c>
    </row>
    <row r="17" spans="1:22" s="106" customFormat="1" x14ac:dyDescent="0.25">
      <c r="A17" s="103"/>
      <c r="B17" s="113"/>
      <c r="C17" s="114"/>
      <c r="D17" s="103"/>
      <c r="E17" s="103"/>
      <c r="F17" s="103"/>
      <c r="G17" s="108"/>
      <c r="R17" s="107"/>
      <c r="V17" s="107"/>
    </row>
    <row r="18" spans="1:22" s="106" customFormat="1" x14ac:dyDescent="0.25">
      <c r="A18" s="103"/>
      <c r="B18" s="113"/>
      <c r="C18" s="114"/>
      <c r="D18" s="103"/>
      <c r="E18" s="103"/>
      <c r="F18" s="103"/>
      <c r="G18" s="108"/>
      <c r="R18" s="107"/>
      <c r="V18" s="107"/>
    </row>
    <row r="19" spans="1:22" s="106" customFormat="1" x14ac:dyDescent="0.25">
      <c r="A19" s="103"/>
      <c r="B19" s="113"/>
      <c r="C19" s="114"/>
      <c r="D19" s="103"/>
      <c r="E19" s="103"/>
      <c r="F19" s="103"/>
      <c r="G19" s="108"/>
      <c r="R19" s="107"/>
      <c r="V19" s="107"/>
    </row>
    <row r="20" spans="1:22" s="106" customFormat="1" x14ac:dyDescent="0.25">
      <c r="A20" s="103"/>
      <c r="B20" s="113"/>
      <c r="C20" s="114"/>
      <c r="D20" s="103"/>
      <c r="E20" s="103"/>
      <c r="F20" s="103"/>
      <c r="G20" s="108"/>
      <c r="R20" s="107"/>
      <c r="V20" s="107"/>
    </row>
    <row r="21" spans="1:22" s="106" customFormat="1" x14ac:dyDescent="0.25">
      <c r="A21" s="103"/>
      <c r="B21" s="113"/>
      <c r="C21" s="114"/>
      <c r="D21" s="103"/>
      <c r="E21" s="103"/>
      <c r="F21" s="103"/>
      <c r="G21" s="108"/>
      <c r="R21" s="107"/>
      <c r="V21" s="107"/>
    </row>
    <row r="22" spans="1:22" s="106" customFormat="1" x14ac:dyDescent="0.25">
      <c r="A22" s="103"/>
      <c r="B22" s="113"/>
      <c r="C22" s="114"/>
      <c r="D22" s="103"/>
      <c r="E22" s="103"/>
      <c r="F22" s="103"/>
      <c r="G22" s="108"/>
      <c r="R22" s="107"/>
      <c r="V22" s="107"/>
    </row>
    <row r="23" spans="1:22" s="106" customFormat="1" x14ac:dyDescent="0.25">
      <c r="A23" s="103"/>
      <c r="B23" s="113"/>
      <c r="C23" s="114"/>
      <c r="D23" s="103"/>
      <c r="E23" s="103"/>
      <c r="F23" s="103"/>
      <c r="G23" s="108"/>
      <c r="R23" s="107"/>
      <c r="V23" s="107"/>
    </row>
    <row r="24" spans="1:22" s="106" customFormat="1" x14ac:dyDescent="0.25">
      <c r="A24" s="103"/>
      <c r="B24" s="113"/>
      <c r="C24" s="114"/>
      <c r="D24" s="103"/>
      <c r="E24" s="103"/>
      <c r="F24" s="103"/>
      <c r="G24" s="108"/>
      <c r="R24" s="107"/>
      <c r="V24" s="107"/>
    </row>
    <row r="25" spans="1:22" s="106" customFormat="1" x14ac:dyDescent="0.25">
      <c r="A25" s="103"/>
      <c r="B25" s="113"/>
      <c r="C25" s="114"/>
      <c r="D25" s="103"/>
      <c r="E25" s="103"/>
      <c r="F25" s="103"/>
      <c r="G25" s="108"/>
      <c r="R25" s="107"/>
      <c r="V25" s="107"/>
    </row>
    <row r="26" spans="1:22" s="106" customFormat="1" x14ac:dyDescent="0.25">
      <c r="A26" s="103"/>
      <c r="B26" s="113"/>
      <c r="C26" s="114"/>
      <c r="D26" s="103"/>
      <c r="E26" s="103"/>
      <c r="F26" s="103"/>
      <c r="G26" s="108"/>
      <c r="R26" s="107"/>
      <c r="V26" s="107"/>
    </row>
    <row r="27" spans="1:22" s="106" customFormat="1" x14ac:dyDescent="0.25">
      <c r="A27" s="103"/>
      <c r="B27" s="113"/>
      <c r="C27" s="114"/>
      <c r="D27" s="103"/>
      <c r="E27" s="103"/>
      <c r="F27" s="103"/>
      <c r="G27" s="108"/>
      <c r="R27" s="107"/>
      <c r="V27" s="107"/>
    </row>
    <row r="28" spans="1:22" s="106" customFormat="1" x14ac:dyDescent="0.25">
      <c r="A28" s="103"/>
      <c r="B28" s="113"/>
      <c r="C28" s="114"/>
      <c r="D28" s="103"/>
      <c r="E28" s="103"/>
      <c r="F28" s="103"/>
      <c r="G28" s="108"/>
      <c r="R28" s="107"/>
      <c r="V28" s="107"/>
    </row>
    <row r="29" spans="1:22" s="106" customFormat="1" x14ac:dyDescent="0.25">
      <c r="A29" s="103"/>
      <c r="B29" s="113"/>
      <c r="C29" s="114"/>
      <c r="D29" s="103"/>
      <c r="E29" s="103"/>
      <c r="F29" s="103"/>
      <c r="G29" s="108"/>
      <c r="R29" s="107"/>
      <c r="V29" s="107"/>
    </row>
    <row r="30" spans="1:22" s="106" customFormat="1" x14ac:dyDescent="0.25">
      <c r="A30" s="103"/>
      <c r="B30" s="113"/>
      <c r="C30" s="114"/>
      <c r="D30" s="103"/>
      <c r="E30" s="103"/>
      <c r="F30" s="103"/>
      <c r="G30" s="108"/>
      <c r="R30" s="107"/>
      <c r="V30" s="107"/>
    </row>
    <row r="31" spans="1:22" s="106" customFormat="1" x14ac:dyDescent="0.25">
      <c r="A31" s="103"/>
      <c r="B31" s="113"/>
      <c r="C31" s="114"/>
      <c r="D31" s="103"/>
      <c r="E31" s="103"/>
      <c r="F31" s="103"/>
      <c r="G31" s="108"/>
      <c r="R31" s="107"/>
      <c r="V31" s="107"/>
    </row>
    <row r="32" spans="1:22" s="106" customFormat="1" x14ac:dyDescent="0.25">
      <c r="A32" s="103"/>
      <c r="B32" s="113"/>
      <c r="C32" s="114"/>
      <c r="D32" s="103"/>
      <c r="E32" s="103"/>
      <c r="F32" s="103"/>
      <c r="G32" s="108"/>
      <c r="R32" s="107"/>
      <c r="V32" s="107"/>
    </row>
    <row r="33" spans="1:22" s="106" customFormat="1" x14ac:dyDescent="0.25">
      <c r="A33" s="103"/>
      <c r="B33" s="113"/>
      <c r="C33" s="114"/>
      <c r="D33" s="103"/>
      <c r="E33" s="103"/>
      <c r="F33" s="103"/>
      <c r="G33" s="108"/>
      <c r="R33" s="107"/>
      <c r="V33" s="107"/>
    </row>
    <row r="34" spans="1:22" s="106" customFormat="1" x14ac:dyDescent="0.25">
      <c r="A34" s="103"/>
      <c r="B34" s="113"/>
      <c r="C34" s="114"/>
      <c r="D34" s="103"/>
      <c r="E34" s="103"/>
      <c r="F34" s="103"/>
      <c r="G34" s="108"/>
      <c r="R34" s="107"/>
      <c r="V34" s="107"/>
    </row>
    <row r="35" spans="1:22" s="106" customFormat="1" x14ac:dyDescent="0.25">
      <c r="A35" s="103"/>
      <c r="B35" s="113"/>
      <c r="C35" s="114"/>
      <c r="D35" s="103"/>
      <c r="E35" s="103"/>
      <c r="F35" s="103"/>
      <c r="G35" s="108"/>
      <c r="R35" s="107"/>
      <c r="V35" s="107"/>
    </row>
    <row r="36" spans="1:22" s="106" customFormat="1" x14ac:dyDescent="0.25">
      <c r="A36" s="103"/>
      <c r="B36" s="113"/>
      <c r="C36" s="114"/>
      <c r="D36" s="103"/>
      <c r="E36" s="103"/>
      <c r="F36" s="103"/>
      <c r="G36" s="108"/>
      <c r="R36" s="107"/>
      <c r="V36" s="107"/>
    </row>
    <row r="37" spans="1:22" s="106" customFormat="1" x14ac:dyDescent="0.25">
      <c r="A37" s="103"/>
      <c r="B37" s="113"/>
      <c r="C37" s="114"/>
      <c r="D37" s="103"/>
      <c r="E37" s="103"/>
      <c r="F37" s="103"/>
      <c r="G37" s="108"/>
      <c r="R37" s="107"/>
      <c r="V37" s="107"/>
    </row>
    <row r="38" spans="1:22" s="106" customFormat="1" x14ac:dyDescent="0.25">
      <c r="A38" s="103"/>
      <c r="B38" s="113"/>
      <c r="C38" s="114"/>
      <c r="D38" s="103"/>
      <c r="E38" s="103"/>
      <c r="F38" s="103"/>
      <c r="G38" s="108"/>
      <c r="R38" s="107"/>
      <c r="V38" s="107"/>
    </row>
    <row r="39" spans="1:22" s="106" customFormat="1" x14ac:dyDescent="0.25">
      <c r="A39" s="103"/>
      <c r="B39" s="113"/>
      <c r="C39" s="114"/>
      <c r="D39" s="103"/>
      <c r="E39" s="103"/>
      <c r="F39" s="103"/>
      <c r="G39" s="108"/>
      <c r="R39" s="107"/>
      <c r="V39" s="107"/>
    </row>
    <row r="40" spans="1:22" s="106" customFormat="1" x14ac:dyDescent="0.25">
      <c r="A40" s="103"/>
      <c r="B40" s="113"/>
      <c r="C40" s="114"/>
      <c r="D40" s="103"/>
      <c r="E40" s="103"/>
      <c r="F40" s="103"/>
      <c r="G40" s="108"/>
      <c r="R40" s="107"/>
      <c r="V40" s="107"/>
    </row>
    <row r="41" spans="1:22" s="106" customFormat="1" x14ac:dyDescent="0.25">
      <c r="A41" s="103"/>
      <c r="B41" s="113"/>
      <c r="C41" s="114"/>
      <c r="D41" s="103"/>
      <c r="E41" s="103"/>
      <c r="F41" s="103"/>
      <c r="G41" s="108"/>
      <c r="R41" s="107"/>
      <c r="V41" s="107"/>
    </row>
    <row r="42" spans="1:22" s="106" customFormat="1" x14ac:dyDescent="0.25">
      <c r="A42" s="103"/>
      <c r="B42" s="113"/>
      <c r="C42" s="114"/>
      <c r="D42" s="103"/>
      <c r="E42" s="103"/>
      <c r="F42" s="103"/>
      <c r="G42" s="108"/>
      <c r="R42" s="107"/>
      <c r="V42" s="107"/>
    </row>
    <row r="43" spans="1:22" s="106" customFormat="1" x14ac:dyDescent="0.25">
      <c r="A43" s="103"/>
      <c r="B43" s="113"/>
      <c r="C43" s="114"/>
      <c r="D43" s="103"/>
      <c r="E43" s="103"/>
      <c r="F43" s="103"/>
      <c r="G43" s="108"/>
      <c r="R43" s="107"/>
      <c r="V43" s="107"/>
    </row>
    <row r="44" spans="1:22" s="106" customFormat="1" x14ac:dyDescent="0.25">
      <c r="A44" s="103"/>
      <c r="B44" s="113"/>
      <c r="C44" s="114"/>
      <c r="D44" s="103"/>
      <c r="E44" s="103"/>
      <c r="F44" s="103"/>
      <c r="G44" s="108"/>
      <c r="R44" s="107"/>
      <c r="V44" s="107"/>
    </row>
    <row r="45" spans="1:22" s="106" customFormat="1" x14ac:dyDescent="0.25">
      <c r="A45" s="103"/>
      <c r="B45" s="113"/>
      <c r="C45" s="114"/>
      <c r="D45" s="103"/>
      <c r="E45" s="103"/>
      <c r="F45" s="103"/>
      <c r="G45" s="108"/>
      <c r="R45" s="107"/>
      <c r="V45" s="107"/>
    </row>
    <row r="46" spans="1:22" s="106" customFormat="1" x14ac:dyDescent="0.25">
      <c r="A46" s="103"/>
      <c r="B46" s="113"/>
      <c r="C46" s="114"/>
      <c r="D46" s="103"/>
      <c r="E46" s="103"/>
      <c r="F46" s="103"/>
      <c r="G46" s="108"/>
      <c r="R46" s="107"/>
      <c r="V46" s="107"/>
    </row>
    <row r="47" spans="1:22" s="106" customFormat="1" x14ac:dyDescent="0.25">
      <c r="A47" s="103"/>
      <c r="B47" s="113"/>
      <c r="C47" s="114"/>
      <c r="D47" s="103"/>
      <c r="E47" s="103"/>
      <c r="F47" s="103"/>
      <c r="G47" s="108"/>
      <c r="R47" s="107"/>
      <c r="V47" s="107"/>
    </row>
    <row r="48" spans="1:22" s="106" customFormat="1" x14ac:dyDescent="0.25">
      <c r="A48" s="103"/>
      <c r="B48" s="113"/>
      <c r="C48" s="114"/>
      <c r="D48" s="103"/>
      <c r="E48" s="103"/>
      <c r="F48" s="103"/>
      <c r="G48" s="108"/>
      <c r="R48" s="107"/>
      <c r="V48" s="107"/>
    </row>
    <row r="49" spans="1:22" s="106" customFormat="1" x14ac:dyDescent="0.25">
      <c r="A49" s="103"/>
      <c r="B49" s="113"/>
      <c r="C49" s="114"/>
      <c r="D49" s="103"/>
      <c r="E49" s="103"/>
      <c r="F49" s="103"/>
      <c r="G49" s="108"/>
      <c r="R49" s="107"/>
      <c r="V49" s="107"/>
    </row>
    <row r="50" spans="1:22" s="106" customFormat="1" x14ac:dyDescent="0.25">
      <c r="A50" s="103"/>
      <c r="B50" s="113"/>
      <c r="C50" s="114"/>
      <c r="D50" s="103"/>
      <c r="E50" s="103"/>
      <c r="F50" s="103"/>
      <c r="G50" s="108"/>
      <c r="R50" s="107"/>
      <c r="V50" s="107"/>
    </row>
    <row r="51" spans="1:22" s="106" customFormat="1" x14ac:dyDescent="0.25">
      <c r="A51" s="103"/>
      <c r="B51" s="113"/>
      <c r="C51" s="114"/>
      <c r="D51" s="103"/>
      <c r="E51" s="103"/>
      <c r="F51" s="103"/>
      <c r="G51" s="108"/>
      <c r="R51" s="107"/>
      <c r="V51" s="107"/>
    </row>
    <row r="52" spans="1:22" s="106" customFormat="1" x14ac:dyDescent="0.25">
      <c r="A52" s="103"/>
      <c r="B52" s="113"/>
      <c r="C52" s="114"/>
      <c r="D52" s="103"/>
      <c r="E52" s="103"/>
      <c r="F52" s="103"/>
      <c r="G52" s="108"/>
      <c r="R52" s="107"/>
      <c r="V52" s="107"/>
    </row>
    <row r="53" spans="1:22" s="106" customFormat="1" x14ac:dyDescent="0.25">
      <c r="A53" s="103"/>
      <c r="B53" s="113"/>
      <c r="C53" s="114"/>
      <c r="D53" s="103"/>
      <c r="E53" s="103"/>
      <c r="F53" s="103"/>
      <c r="G53" s="108"/>
      <c r="R53" s="107"/>
      <c r="V53" s="107"/>
    </row>
    <row r="54" spans="1:22" s="106" customFormat="1" x14ac:dyDescent="0.25">
      <c r="A54" s="103"/>
      <c r="B54" s="113"/>
      <c r="C54" s="114"/>
      <c r="D54" s="103"/>
      <c r="E54" s="103"/>
      <c r="F54" s="103"/>
      <c r="G54" s="108"/>
      <c r="R54" s="107"/>
      <c r="V54" s="107"/>
    </row>
    <row r="55" spans="1:22" s="106" customFormat="1" x14ac:dyDescent="0.25">
      <c r="A55" s="103"/>
      <c r="B55" s="113"/>
      <c r="C55" s="114"/>
      <c r="D55" s="103"/>
      <c r="E55" s="103"/>
      <c r="F55" s="103"/>
      <c r="G55" s="108"/>
      <c r="R55" s="107"/>
      <c r="V55" s="107"/>
    </row>
    <row r="56" spans="1:22" s="106" customFormat="1" x14ac:dyDescent="0.25">
      <c r="A56" s="103"/>
      <c r="B56" s="113"/>
      <c r="C56" s="114"/>
      <c r="D56" s="103"/>
      <c r="E56" s="103"/>
      <c r="F56" s="103"/>
      <c r="G56" s="108"/>
      <c r="R56" s="107"/>
      <c r="V56" s="107"/>
    </row>
    <row r="57" spans="1:22" s="106" customFormat="1" x14ac:dyDescent="0.25">
      <c r="A57" s="103"/>
      <c r="B57" s="113"/>
      <c r="C57" s="114"/>
      <c r="D57" s="103"/>
      <c r="E57" s="103"/>
      <c r="F57" s="103"/>
      <c r="G57" s="108"/>
      <c r="R57" s="107"/>
      <c r="V57" s="107"/>
    </row>
    <row r="58" spans="1:22" s="106" customFormat="1" x14ac:dyDescent="0.25">
      <c r="A58" s="103"/>
      <c r="B58" s="113"/>
      <c r="C58" s="114"/>
      <c r="D58" s="103"/>
      <c r="E58" s="103"/>
      <c r="F58" s="103"/>
      <c r="G58" s="108"/>
      <c r="R58" s="107"/>
      <c r="V58" s="107"/>
    </row>
    <row r="59" spans="1:22" s="106" customFormat="1" x14ac:dyDescent="0.25">
      <c r="A59" s="103"/>
      <c r="B59" s="113"/>
      <c r="C59" s="114"/>
      <c r="D59" s="103"/>
      <c r="E59" s="103"/>
      <c r="F59" s="103"/>
      <c r="G59" s="108"/>
      <c r="R59" s="107"/>
      <c r="V59" s="107"/>
    </row>
    <row r="60" spans="1:22" s="106" customFormat="1" x14ac:dyDescent="0.25">
      <c r="A60" s="103"/>
      <c r="B60" s="113"/>
      <c r="C60" s="114"/>
      <c r="D60" s="103"/>
      <c r="E60" s="103"/>
      <c r="F60" s="103"/>
      <c r="G60" s="108"/>
      <c r="R60" s="107"/>
      <c r="V60" s="107"/>
    </row>
    <row r="61" spans="1:22" s="106" customFormat="1" x14ac:dyDescent="0.25">
      <c r="A61" s="103"/>
      <c r="B61" s="113"/>
      <c r="C61" s="114"/>
      <c r="D61" s="103"/>
      <c r="E61" s="103"/>
      <c r="F61" s="103"/>
      <c r="G61" s="108"/>
      <c r="R61" s="107"/>
      <c r="V61" s="107"/>
    </row>
    <row r="62" spans="1:22" s="106" customFormat="1" x14ac:dyDescent="0.25">
      <c r="A62" s="103"/>
      <c r="B62" s="113"/>
      <c r="C62" s="114"/>
      <c r="D62" s="103"/>
      <c r="E62" s="103"/>
      <c r="F62" s="103"/>
      <c r="G62" s="108"/>
      <c r="R62" s="107"/>
      <c r="V62" s="107"/>
    </row>
    <row r="63" spans="1:22" s="106" customFormat="1" x14ac:dyDescent="0.25">
      <c r="A63" s="103"/>
      <c r="B63" s="113"/>
      <c r="C63" s="114"/>
      <c r="D63" s="103"/>
      <c r="E63" s="103"/>
      <c r="F63" s="103"/>
      <c r="G63" s="108"/>
      <c r="R63" s="107"/>
      <c r="V63" s="107"/>
    </row>
    <row r="64" spans="1:22" s="106" customFormat="1" x14ac:dyDescent="0.25">
      <c r="A64" s="103"/>
      <c r="B64" s="113"/>
      <c r="C64" s="114"/>
      <c r="D64" s="103"/>
      <c r="E64" s="103"/>
      <c r="F64" s="103"/>
      <c r="G64" s="108"/>
      <c r="R64" s="107"/>
      <c r="V64" s="107"/>
    </row>
    <row r="65" spans="1:22" s="106" customFormat="1" x14ac:dyDescent="0.25">
      <c r="A65" s="103"/>
      <c r="B65" s="113"/>
      <c r="C65" s="114"/>
      <c r="D65" s="103"/>
      <c r="E65" s="103"/>
      <c r="F65" s="103"/>
      <c r="G65" s="108"/>
      <c r="R65" s="107"/>
      <c r="V65" s="107"/>
    </row>
    <row r="66" spans="1:22" s="106" customFormat="1" x14ac:dyDescent="0.25">
      <c r="A66" s="103"/>
      <c r="B66" s="113"/>
      <c r="C66" s="114"/>
      <c r="D66" s="103"/>
      <c r="E66" s="103"/>
      <c r="F66" s="103"/>
      <c r="G66" s="108"/>
      <c r="R66" s="107"/>
      <c r="V66" s="107"/>
    </row>
    <row r="67" spans="1:22" s="106" customFormat="1" x14ac:dyDescent="0.25">
      <c r="A67" s="103"/>
      <c r="B67" s="113"/>
      <c r="C67" s="114"/>
      <c r="D67" s="103"/>
      <c r="E67" s="103"/>
      <c r="F67" s="103"/>
      <c r="G67" s="108"/>
      <c r="R67" s="107"/>
      <c r="V67" s="107"/>
    </row>
    <row r="68" spans="1:22" s="106" customFormat="1" x14ac:dyDescent="0.25">
      <c r="A68" s="103"/>
      <c r="B68" s="113"/>
      <c r="C68" s="114"/>
      <c r="D68" s="103"/>
      <c r="E68" s="103"/>
      <c r="F68" s="103"/>
      <c r="G68" s="108"/>
      <c r="R68" s="107"/>
      <c r="V68" s="107"/>
    </row>
    <row r="69" spans="1:22" s="106" customFormat="1" x14ac:dyDescent="0.25">
      <c r="A69" s="103"/>
      <c r="B69" s="113"/>
      <c r="C69" s="114"/>
      <c r="D69" s="103"/>
      <c r="E69" s="103"/>
      <c r="F69" s="103"/>
      <c r="G69" s="108"/>
      <c r="R69" s="107"/>
      <c r="V69" s="107"/>
    </row>
    <row r="70" spans="1:22" s="106" customFormat="1" x14ac:dyDescent="0.25">
      <c r="A70" s="103"/>
      <c r="B70" s="113"/>
      <c r="C70" s="114"/>
      <c r="D70" s="103"/>
      <c r="E70" s="103"/>
      <c r="F70" s="103"/>
      <c r="G70" s="108"/>
      <c r="R70" s="107"/>
      <c r="V70" s="107"/>
    </row>
    <row r="71" spans="1:22" s="106" customFormat="1" x14ac:dyDescent="0.25">
      <c r="A71" s="103"/>
      <c r="B71" s="113"/>
      <c r="C71" s="114"/>
      <c r="D71" s="103"/>
      <c r="E71" s="103"/>
      <c r="F71" s="103"/>
      <c r="G71" s="108"/>
      <c r="R71" s="107"/>
      <c r="V71" s="107"/>
    </row>
    <row r="72" spans="1:22" s="106" customFormat="1" x14ac:dyDescent="0.25">
      <c r="A72" s="103"/>
      <c r="B72" s="113"/>
      <c r="C72" s="114"/>
      <c r="D72" s="103"/>
      <c r="E72" s="103"/>
      <c r="F72" s="103"/>
      <c r="G72" s="108"/>
      <c r="R72" s="107"/>
      <c r="V72" s="107"/>
    </row>
    <row r="73" spans="1:22" s="106" customFormat="1" x14ac:dyDescent="0.25">
      <c r="A73" s="103"/>
      <c r="B73" s="113"/>
      <c r="C73" s="114"/>
      <c r="D73" s="103"/>
      <c r="E73" s="103"/>
      <c r="F73" s="103"/>
      <c r="G73" s="108"/>
      <c r="R73" s="107"/>
      <c r="V73" s="107"/>
    </row>
    <row r="74" spans="1:22" s="106" customFormat="1" x14ac:dyDescent="0.25">
      <c r="A74" s="103"/>
      <c r="B74" s="113"/>
      <c r="C74" s="114"/>
      <c r="D74" s="103"/>
      <c r="E74" s="103"/>
      <c r="F74" s="103"/>
      <c r="G74" s="108"/>
      <c r="R74" s="107"/>
      <c r="V74" s="107"/>
    </row>
    <row r="75" spans="1:22" s="106" customFormat="1" x14ac:dyDescent="0.25">
      <c r="A75" s="103"/>
      <c r="B75" s="113"/>
      <c r="C75" s="114"/>
      <c r="D75" s="103"/>
      <c r="E75" s="103"/>
      <c r="F75" s="103"/>
      <c r="G75" s="108"/>
      <c r="R75" s="107"/>
      <c r="V75" s="107"/>
    </row>
    <row r="76" spans="1:22" s="106" customFormat="1" x14ac:dyDescent="0.25">
      <c r="A76" s="103"/>
      <c r="B76" s="113"/>
      <c r="C76" s="114"/>
      <c r="D76" s="103"/>
      <c r="E76" s="103"/>
      <c r="F76" s="103"/>
      <c r="G76" s="108"/>
      <c r="R76" s="107"/>
      <c r="V76" s="107"/>
    </row>
    <row r="77" spans="1:22" s="106" customFormat="1" x14ac:dyDescent="0.25">
      <c r="A77" s="103"/>
      <c r="B77" s="113"/>
      <c r="C77" s="114"/>
      <c r="D77" s="103"/>
      <c r="E77" s="103"/>
      <c r="F77" s="103"/>
      <c r="G77" s="108"/>
      <c r="R77" s="107"/>
      <c r="V77" s="107"/>
    </row>
    <row r="78" spans="1:22" s="106" customFormat="1" x14ac:dyDescent="0.25">
      <c r="A78" s="103"/>
      <c r="B78" s="113"/>
      <c r="C78" s="114"/>
      <c r="D78" s="103"/>
      <c r="E78" s="103"/>
      <c r="F78" s="103"/>
      <c r="G78" s="108"/>
      <c r="R78" s="107"/>
      <c r="V78" s="107"/>
    </row>
    <row r="79" spans="1:22" s="106" customFormat="1" x14ac:dyDescent="0.25">
      <c r="A79" s="103"/>
      <c r="B79" s="113"/>
      <c r="C79" s="114"/>
      <c r="D79" s="103"/>
      <c r="E79" s="103"/>
      <c r="F79" s="103"/>
      <c r="G79" s="108"/>
      <c r="R79" s="107"/>
      <c r="V79" s="107"/>
    </row>
    <row r="80" spans="1:22" s="106" customFormat="1" x14ac:dyDescent="0.25">
      <c r="A80" s="103"/>
      <c r="B80" s="113"/>
      <c r="C80" s="114"/>
      <c r="D80" s="103"/>
      <c r="E80" s="103"/>
      <c r="F80" s="103"/>
      <c r="G80" s="108"/>
      <c r="R80" s="107"/>
      <c r="V80" s="107"/>
    </row>
    <row r="81" spans="1:22" s="106" customFormat="1" x14ac:dyDescent="0.25">
      <c r="A81" s="103"/>
      <c r="B81" s="113"/>
      <c r="C81" s="114"/>
      <c r="D81" s="103"/>
      <c r="E81" s="103"/>
      <c r="F81" s="103"/>
      <c r="G81" s="108"/>
      <c r="R81" s="107"/>
      <c r="V81" s="107"/>
    </row>
    <row r="82" spans="1:22" s="106" customFormat="1" x14ac:dyDescent="0.25">
      <c r="A82" s="103"/>
      <c r="B82" s="113"/>
      <c r="C82" s="114"/>
      <c r="D82" s="103"/>
      <c r="E82" s="103"/>
      <c r="F82" s="103"/>
      <c r="G82" s="108"/>
      <c r="R82" s="107"/>
      <c r="V82" s="107"/>
    </row>
    <row r="83" spans="1:22" s="106" customFormat="1" x14ac:dyDescent="0.25">
      <c r="A83" s="103"/>
      <c r="B83" s="113"/>
      <c r="C83" s="114"/>
      <c r="D83" s="103"/>
      <c r="E83" s="103"/>
      <c r="F83" s="103"/>
      <c r="G83" s="108"/>
      <c r="R83" s="107"/>
      <c r="V83" s="107"/>
    </row>
    <row r="84" spans="1:22" s="106" customFormat="1" x14ac:dyDescent="0.25">
      <c r="A84" s="103"/>
      <c r="B84" s="113"/>
      <c r="C84" s="114"/>
      <c r="D84" s="103"/>
      <c r="E84" s="103"/>
      <c r="F84" s="103"/>
      <c r="G84" s="108"/>
      <c r="R84" s="107"/>
      <c r="V84" s="107"/>
    </row>
    <row r="85" spans="1:22" s="106" customFormat="1" x14ac:dyDescent="0.25">
      <c r="A85" s="103"/>
      <c r="B85" s="113"/>
      <c r="C85" s="114"/>
      <c r="D85" s="103"/>
      <c r="E85" s="103"/>
      <c r="F85" s="103"/>
      <c r="G85" s="108"/>
      <c r="R85" s="107"/>
      <c r="V85" s="107"/>
    </row>
    <row r="86" spans="1:22" s="106" customFormat="1" x14ac:dyDescent="0.25">
      <c r="A86" s="103"/>
      <c r="B86" s="113"/>
      <c r="C86" s="114"/>
      <c r="D86" s="103"/>
      <c r="E86" s="103"/>
      <c r="F86" s="103"/>
      <c r="G86" s="108"/>
      <c r="R86" s="107"/>
      <c r="V86" s="107"/>
    </row>
    <row r="87" spans="1:22" s="106" customFormat="1" x14ac:dyDescent="0.25">
      <c r="A87" s="103"/>
      <c r="B87" s="113"/>
      <c r="C87" s="114"/>
      <c r="D87" s="103"/>
      <c r="E87" s="103"/>
      <c r="F87" s="103"/>
      <c r="G87" s="108"/>
      <c r="R87" s="107"/>
      <c r="V87" s="107"/>
    </row>
    <row r="88" spans="1:22" s="106" customFormat="1" x14ac:dyDescent="0.25">
      <c r="A88" s="103"/>
      <c r="B88" s="113"/>
      <c r="C88" s="114"/>
      <c r="D88" s="103"/>
      <c r="E88" s="103"/>
      <c r="F88" s="103"/>
      <c r="G88" s="108"/>
      <c r="R88" s="107"/>
      <c r="V88" s="107"/>
    </row>
    <row r="89" spans="1:22" s="106" customFormat="1" x14ac:dyDescent="0.25">
      <c r="A89" s="103"/>
      <c r="B89" s="113"/>
      <c r="C89" s="114"/>
      <c r="D89" s="103"/>
      <c r="E89" s="103"/>
      <c r="F89" s="103"/>
      <c r="G89" s="108"/>
      <c r="R89" s="107"/>
      <c r="V89" s="107"/>
    </row>
    <row r="90" spans="1:22" s="106" customFormat="1" x14ac:dyDescent="0.25">
      <c r="A90" s="103"/>
      <c r="B90" s="113"/>
      <c r="C90" s="114"/>
      <c r="D90" s="103"/>
      <c r="E90" s="103"/>
      <c r="F90" s="103"/>
      <c r="G90" s="108"/>
      <c r="R90" s="107"/>
      <c r="V90" s="107"/>
    </row>
    <row r="91" spans="1:22" s="106" customFormat="1" x14ac:dyDescent="0.25">
      <c r="A91" s="103"/>
      <c r="B91" s="113"/>
      <c r="C91" s="114"/>
      <c r="D91" s="103"/>
      <c r="E91" s="103"/>
      <c r="F91" s="103"/>
      <c r="G91" s="108"/>
      <c r="R91" s="107"/>
      <c r="V91" s="107"/>
    </row>
    <row r="92" spans="1:22" s="106" customFormat="1" x14ac:dyDescent="0.25">
      <c r="A92" s="103"/>
      <c r="B92" s="113"/>
      <c r="C92" s="114"/>
      <c r="D92" s="103"/>
      <c r="E92" s="103"/>
      <c r="F92" s="103"/>
      <c r="G92" s="108"/>
      <c r="R92" s="107"/>
      <c r="V92" s="107"/>
    </row>
    <row r="93" spans="1:22" s="106" customFormat="1" x14ac:dyDescent="0.25">
      <c r="A93" s="103"/>
      <c r="B93" s="113"/>
      <c r="C93" s="114"/>
      <c r="D93" s="103"/>
      <c r="E93" s="103"/>
      <c r="F93" s="103"/>
      <c r="G93" s="108"/>
      <c r="R93" s="107"/>
      <c r="V93" s="107"/>
    </row>
    <row r="94" spans="1:22" s="106" customFormat="1" x14ac:dyDescent="0.25">
      <c r="A94" s="103"/>
      <c r="B94" s="113"/>
      <c r="C94" s="114"/>
      <c r="D94" s="103"/>
      <c r="E94" s="103"/>
      <c r="F94" s="103"/>
      <c r="G94" s="108"/>
      <c r="R94" s="107"/>
      <c r="V94" s="107"/>
    </row>
    <row r="95" spans="1:22" s="106" customFormat="1" x14ac:dyDescent="0.25">
      <c r="A95" s="103"/>
      <c r="B95" s="113"/>
      <c r="C95" s="114"/>
      <c r="D95" s="103"/>
      <c r="E95" s="103"/>
      <c r="F95" s="103"/>
      <c r="G95" s="108"/>
      <c r="R95" s="107"/>
      <c r="V95" s="107"/>
    </row>
    <row r="96" spans="1:22" s="106" customFormat="1" x14ac:dyDescent="0.25">
      <c r="A96" s="103"/>
      <c r="B96" s="113"/>
      <c r="C96" s="114"/>
      <c r="D96" s="103"/>
      <c r="E96" s="103"/>
      <c r="F96" s="103"/>
      <c r="G96" s="108"/>
      <c r="R96" s="107"/>
      <c r="V96" s="107"/>
    </row>
    <row r="97" spans="1:22" s="106" customFormat="1" x14ac:dyDescent="0.25">
      <c r="A97" s="103"/>
      <c r="B97" s="113"/>
      <c r="C97" s="114"/>
      <c r="D97" s="103"/>
      <c r="E97" s="103"/>
      <c r="F97" s="103"/>
      <c r="G97" s="108"/>
      <c r="R97" s="107"/>
      <c r="V97" s="107"/>
    </row>
    <row r="98" spans="1:22" s="106" customFormat="1" x14ac:dyDescent="0.25">
      <c r="A98" s="103"/>
      <c r="B98" s="113"/>
      <c r="C98" s="114"/>
      <c r="D98" s="103"/>
      <c r="E98" s="103"/>
      <c r="F98" s="103"/>
      <c r="G98" s="108"/>
      <c r="R98" s="107"/>
      <c r="V98" s="107"/>
    </row>
    <row r="99" spans="1:22" s="106" customFormat="1" x14ac:dyDescent="0.25">
      <c r="A99" s="103"/>
      <c r="B99" s="113"/>
      <c r="C99" s="114"/>
      <c r="D99" s="103"/>
      <c r="E99" s="103"/>
      <c r="F99" s="103"/>
      <c r="G99" s="108"/>
      <c r="R99" s="107"/>
      <c r="V99" s="107"/>
    </row>
    <row r="100" spans="1:22" s="106" customFormat="1" x14ac:dyDescent="0.25">
      <c r="A100" s="103"/>
      <c r="B100" s="113"/>
      <c r="C100" s="114"/>
      <c r="D100" s="103"/>
      <c r="E100" s="103"/>
      <c r="F100" s="103"/>
      <c r="G100" s="108"/>
      <c r="R100" s="107"/>
      <c r="V100" s="107"/>
    </row>
    <row r="101" spans="1:22" s="106" customFormat="1" x14ac:dyDescent="0.25">
      <c r="A101" s="103"/>
      <c r="B101" s="113"/>
      <c r="C101" s="114"/>
      <c r="D101" s="103"/>
      <c r="E101" s="103"/>
      <c r="F101" s="103"/>
      <c r="G101" s="108"/>
      <c r="R101" s="107"/>
      <c r="V101" s="107"/>
    </row>
    <row r="102" spans="1:22" s="106" customFormat="1" x14ac:dyDescent="0.25">
      <c r="A102" s="103"/>
      <c r="B102" s="113"/>
      <c r="C102" s="114"/>
      <c r="D102" s="103"/>
      <c r="E102" s="103"/>
      <c r="F102" s="103"/>
      <c r="G102" s="108"/>
      <c r="R102" s="107"/>
      <c r="V102" s="107"/>
    </row>
    <row r="103" spans="1:22" s="106" customFormat="1" x14ac:dyDescent="0.25">
      <c r="A103" s="103"/>
      <c r="B103" s="113"/>
      <c r="C103" s="114"/>
      <c r="D103" s="103"/>
      <c r="E103" s="103"/>
      <c r="F103" s="103"/>
      <c r="G103" s="108"/>
      <c r="R103" s="107"/>
      <c r="V103" s="107"/>
    </row>
    <row r="104" spans="1:22" s="106" customFormat="1" x14ac:dyDescent="0.25">
      <c r="A104" s="103"/>
      <c r="B104" s="113"/>
      <c r="C104" s="114"/>
      <c r="D104" s="103"/>
      <c r="E104" s="103"/>
      <c r="F104" s="103"/>
      <c r="G104" s="108"/>
      <c r="R104" s="107"/>
      <c r="V104" s="107"/>
    </row>
    <row r="105" spans="1:22" s="106" customFormat="1" x14ac:dyDescent="0.25">
      <c r="A105" s="103"/>
      <c r="B105" s="113"/>
      <c r="C105" s="114"/>
      <c r="D105" s="103"/>
      <c r="E105" s="103"/>
      <c r="F105" s="103"/>
      <c r="G105" s="108"/>
      <c r="R105" s="107"/>
      <c r="V105" s="107"/>
    </row>
    <row r="106" spans="1:22" s="106" customFormat="1" x14ac:dyDescent="0.25">
      <c r="A106" s="103"/>
      <c r="B106" s="113"/>
      <c r="C106" s="114"/>
      <c r="D106" s="103"/>
      <c r="E106" s="103"/>
      <c r="F106" s="103"/>
      <c r="G106" s="108"/>
      <c r="R106" s="107"/>
      <c r="V106" s="107"/>
    </row>
    <row r="107" spans="1:22" s="106" customFormat="1" x14ac:dyDescent="0.25">
      <c r="A107" s="103"/>
      <c r="B107" s="113"/>
      <c r="C107" s="114"/>
      <c r="D107" s="103"/>
      <c r="E107" s="103"/>
      <c r="F107" s="103"/>
      <c r="G107" s="108"/>
      <c r="R107" s="107"/>
      <c r="V107" s="107"/>
    </row>
    <row r="108" spans="1:22" s="106" customFormat="1" x14ac:dyDescent="0.25">
      <c r="A108" s="103"/>
      <c r="B108" s="113"/>
      <c r="C108" s="114"/>
      <c r="D108" s="103"/>
      <c r="E108" s="103"/>
      <c r="F108" s="103"/>
      <c r="G108" s="108"/>
      <c r="R108" s="107"/>
      <c r="V108" s="107"/>
    </row>
    <row r="109" spans="1:22" s="106" customFormat="1" x14ac:dyDescent="0.25">
      <c r="A109" s="103"/>
      <c r="B109" s="113"/>
      <c r="C109" s="114"/>
      <c r="D109" s="103"/>
      <c r="E109" s="103"/>
      <c r="F109" s="103"/>
      <c r="G109" s="108"/>
      <c r="R109" s="107"/>
      <c r="V109" s="107"/>
    </row>
    <row r="110" spans="1:22" s="106" customFormat="1" x14ac:dyDescent="0.25">
      <c r="A110" s="103"/>
      <c r="B110" s="113"/>
      <c r="C110" s="114"/>
      <c r="D110" s="103"/>
      <c r="E110" s="103"/>
      <c r="F110" s="103"/>
      <c r="G110" s="108"/>
      <c r="R110" s="107"/>
      <c r="V110" s="107"/>
    </row>
    <row r="111" spans="1:22" s="106" customFormat="1" x14ac:dyDescent="0.25">
      <c r="A111" s="103"/>
      <c r="B111" s="113"/>
      <c r="C111" s="114"/>
      <c r="D111" s="103"/>
      <c r="E111" s="103"/>
      <c r="F111" s="103"/>
      <c r="G111" s="108"/>
      <c r="R111" s="107"/>
      <c r="V111" s="107"/>
    </row>
    <row r="112" spans="1:22" s="106" customFormat="1" x14ac:dyDescent="0.25">
      <c r="A112" s="103"/>
      <c r="B112" s="113"/>
      <c r="C112" s="114"/>
      <c r="D112" s="103"/>
      <c r="E112" s="103"/>
      <c r="F112" s="103"/>
      <c r="G112" s="108"/>
      <c r="R112" s="107"/>
      <c r="V112" s="107"/>
    </row>
    <row r="113" spans="1:22" s="106" customFormat="1" x14ac:dyDescent="0.25">
      <c r="A113" s="103"/>
      <c r="B113" s="113"/>
      <c r="C113" s="114"/>
      <c r="D113" s="103"/>
      <c r="E113" s="103"/>
      <c r="F113" s="103"/>
      <c r="G113" s="108"/>
      <c r="R113" s="107"/>
      <c r="V113" s="107"/>
    </row>
    <row r="114" spans="1:22" s="106" customFormat="1" x14ac:dyDescent="0.25">
      <c r="A114" s="103"/>
      <c r="B114" s="113"/>
      <c r="C114" s="114"/>
      <c r="D114" s="103"/>
      <c r="E114" s="103"/>
      <c r="F114" s="103"/>
      <c r="G114" s="108"/>
      <c r="R114" s="107"/>
      <c r="V114" s="107"/>
    </row>
    <row r="115" spans="1:22" s="106" customFormat="1" x14ac:dyDescent="0.25">
      <c r="A115" s="103"/>
      <c r="B115" s="113"/>
      <c r="C115" s="114"/>
      <c r="D115" s="103"/>
      <c r="E115" s="103"/>
      <c r="F115" s="103"/>
      <c r="G115" s="108"/>
      <c r="R115" s="107"/>
      <c r="V115" s="107"/>
    </row>
    <row r="116" spans="1:22" s="106" customFormat="1" x14ac:dyDescent="0.25">
      <c r="A116" s="103"/>
      <c r="B116" s="113"/>
      <c r="C116" s="114"/>
      <c r="D116" s="103"/>
      <c r="E116" s="103"/>
      <c r="F116" s="103"/>
      <c r="G116" s="108"/>
      <c r="R116" s="107"/>
      <c r="V116" s="107"/>
    </row>
    <row r="117" spans="1:22" s="106" customFormat="1" x14ac:dyDescent="0.25">
      <c r="A117" s="103"/>
      <c r="B117" s="113"/>
      <c r="C117" s="114"/>
      <c r="D117" s="103"/>
      <c r="E117" s="103"/>
      <c r="F117" s="103"/>
      <c r="G117" s="108"/>
      <c r="R117" s="107"/>
      <c r="V117" s="107"/>
    </row>
    <row r="118" spans="1:22" s="106" customFormat="1" x14ac:dyDescent="0.25">
      <c r="A118" s="103"/>
      <c r="B118" s="113"/>
      <c r="C118" s="114"/>
      <c r="D118" s="103"/>
      <c r="E118" s="103"/>
      <c r="F118" s="103"/>
      <c r="G118" s="108"/>
      <c r="R118" s="107"/>
      <c r="V118" s="107"/>
    </row>
    <row r="119" spans="1:22" s="106" customFormat="1" x14ac:dyDescent="0.25">
      <c r="A119" s="103"/>
      <c r="B119" s="113"/>
      <c r="C119" s="114"/>
      <c r="D119" s="103"/>
      <c r="E119" s="103"/>
      <c r="F119" s="103"/>
      <c r="G119" s="108"/>
      <c r="R119" s="107"/>
      <c r="V119" s="107"/>
    </row>
    <row r="120" spans="1:22" s="106" customFormat="1" x14ac:dyDescent="0.25">
      <c r="A120" s="103"/>
      <c r="B120" s="113"/>
      <c r="C120" s="114"/>
      <c r="D120" s="103"/>
      <c r="E120" s="103"/>
      <c r="F120" s="103"/>
      <c r="G120" s="108"/>
      <c r="R120" s="107"/>
      <c r="V120" s="107"/>
    </row>
    <row r="121" spans="1:22" s="106" customFormat="1" x14ac:dyDescent="0.25">
      <c r="A121" s="103"/>
      <c r="B121" s="113"/>
      <c r="C121" s="114"/>
      <c r="D121" s="103"/>
      <c r="E121" s="103"/>
      <c r="F121" s="103"/>
      <c r="G121" s="108"/>
      <c r="R121" s="107"/>
      <c r="V121" s="107"/>
    </row>
    <row r="122" spans="1:22" s="106" customFormat="1" x14ac:dyDescent="0.25">
      <c r="A122" s="103"/>
      <c r="B122" s="113"/>
      <c r="C122" s="114"/>
      <c r="D122" s="103"/>
      <c r="E122" s="103"/>
      <c r="F122" s="103"/>
      <c r="G122" s="108"/>
      <c r="R122" s="107"/>
      <c r="V122" s="107"/>
    </row>
    <row r="123" spans="1:22" s="106" customFormat="1" x14ac:dyDescent="0.25">
      <c r="A123" s="103"/>
      <c r="B123" s="113"/>
      <c r="C123" s="114"/>
      <c r="D123" s="103"/>
      <c r="E123" s="103"/>
      <c r="F123" s="103"/>
      <c r="G123" s="108"/>
      <c r="R123" s="107"/>
      <c r="V123" s="107"/>
    </row>
    <row r="124" spans="1:22" s="106" customFormat="1" x14ac:dyDescent="0.25">
      <c r="A124" s="103"/>
      <c r="B124" s="113"/>
      <c r="C124" s="114"/>
      <c r="D124" s="103"/>
      <c r="E124" s="103"/>
      <c r="F124" s="103"/>
      <c r="G124" s="108"/>
      <c r="R124" s="107"/>
      <c r="V124" s="107"/>
    </row>
    <row r="125" spans="1:22" s="106" customFormat="1" x14ac:dyDescent="0.25">
      <c r="A125" s="103"/>
      <c r="B125" s="113"/>
      <c r="C125" s="114"/>
      <c r="D125" s="103"/>
      <c r="E125" s="103"/>
      <c r="F125" s="103"/>
      <c r="G125" s="108"/>
      <c r="R125" s="107"/>
      <c r="V125" s="107"/>
    </row>
    <row r="126" spans="1:22" s="106" customFormat="1" x14ac:dyDescent="0.25">
      <c r="A126" s="103"/>
      <c r="B126" s="113"/>
      <c r="C126" s="114"/>
      <c r="D126" s="103"/>
      <c r="E126" s="103"/>
      <c r="F126" s="103"/>
      <c r="G126" s="108"/>
      <c r="R126" s="107"/>
      <c r="V126" s="107"/>
    </row>
    <row r="127" spans="1:22" s="106" customFormat="1" x14ac:dyDescent="0.25">
      <c r="A127" s="103"/>
      <c r="B127" s="113"/>
      <c r="C127" s="114"/>
      <c r="D127" s="103"/>
      <c r="E127" s="103"/>
      <c r="F127" s="103"/>
      <c r="G127" s="108"/>
      <c r="R127" s="107"/>
      <c r="V127" s="107"/>
    </row>
    <row r="128" spans="1:22" s="106" customFormat="1" x14ac:dyDescent="0.25">
      <c r="A128" s="103"/>
      <c r="B128" s="113"/>
      <c r="C128" s="114"/>
      <c r="D128" s="103"/>
      <c r="E128" s="103"/>
      <c r="F128" s="103"/>
      <c r="G128" s="108"/>
      <c r="R128" s="107"/>
      <c r="V128" s="107"/>
    </row>
    <row r="129" spans="1:22" s="106" customFormat="1" x14ac:dyDescent="0.25">
      <c r="A129" s="103"/>
      <c r="B129" s="113"/>
      <c r="C129" s="114"/>
      <c r="D129" s="103"/>
      <c r="E129" s="103"/>
      <c r="F129" s="103"/>
      <c r="G129" s="108"/>
      <c r="R129" s="107"/>
      <c r="V129" s="107"/>
    </row>
    <row r="130" spans="1:22" s="106" customFormat="1" x14ac:dyDescent="0.25">
      <c r="A130" s="103"/>
      <c r="B130" s="113"/>
      <c r="C130" s="114"/>
      <c r="D130" s="103"/>
      <c r="E130" s="103"/>
      <c r="F130" s="103"/>
      <c r="G130" s="108"/>
      <c r="R130" s="107"/>
      <c r="V130" s="107"/>
    </row>
  </sheetData>
  <mergeCells count="4">
    <mergeCell ref="R1:V1"/>
    <mergeCell ref="C1:G1"/>
    <mergeCell ref="H1:L1"/>
    <mergeCell ref="M1:Q1"/>
  </mergeCells>
  <pageMargins left="0.2" right="0.2" top="0.25" bottom="0.2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9"/>
  <sheetViews>
    <sheetView topLeftCell="A19" workbookViewId="0">
      <selection activeCell="L35" sqref="L35"/>
    </sheetView>
  </sheetViews>
  <sheetFormatPr defaultRowHeight="15" x14ac:dyDescent="0.25"/>
  <cols>
    <col min="1" max="1" width="25.28515625" customWidth="1"/>
    <col min="2" max="2" width="4.5703125" customWidth="1"/>
    <col min="3" max="3" width="4.85546875" hidden="1" customWidth="1"/>
    <col min="4" max="4" width="3.28515625" customWidth="1"/>
    <col min="5" max="5" width="4.28515625" customWidth="1"/>
    <col min="6" max="6" width="6.85546875" customWidth="1"/>
    <col min="7" max="7" width="4.5703125" customWidth="1"/>
    <col min="8" max="8" width="4.85546875" hidden="1" customWidth="1"/>
    <col min="9" max="9" width="4.5703125" customWidth="1"/>
    <col min="10" max="10" width="3.5703125" customWidth="1"/>
    <col min="11" max="11" width="6.5703125" customWidth="1"/>
    <col min="12" max="12" width="4.5703125" customWidth="1"/>
    <col min="13" max="13" width="5.140625" hidden="1" customWidth="1"/>
    <col min="14" max="15" width="5.42578125" customWidth="1"/>
    <col min="16" max="16" width="6.7109375" customWidth="1"/>
    <col min="17" max="17" width="5.140625" customWidth="1"/>
    <col min="18" max="18" width="5.28515625" hidden="1" customWidth="1"/>
    <col min="19" max="19" width="5" customWidth="1"/>
    <col min="20" max="20" width="5.5703125" customWidth="1"/>
    <col min="21" max="21" width="7.140625" customWidth="1"/>
  </cols>
  <sheetData>
    <row r="1" spans="1:21" ht="16.5" thickBot="1" x14ac:dyDescent="0.3">
      <c r="A1" s="9"/>
      <c r="B1" s="188" t="s">
        <v>141</v>
      </c>
      <c r="C1" s="188"/>
      <c r="D1" s="188"/>
      <c r="E1" s="188"/>
      <c r="F1" s="188"/>
      <c r="G1" s="188" t="s">
        <v>143</v>
      </c>
      <c r="H1" s="188"/>
      <c r="I1" s="188"/>
      <c r="J1" s="188"/>
      <c r="K1" s="188"/>
      <c r="L1" s="188" t="s">
        <v>144</v>
      </c>
      <c r="M1" s="188"/>
      <c r="N1" s="188"/>
      <c r="O1" s="188"/>
      <c r="P1" s="188"/>
      <c r="Q1" s="189" t="s">
        <v>146</v>
      </c>
      <c r="R1" s="189"/>
      <c r="S1" s="189"/>
      <c r="T1" s="189"/>
      <c r="U1" s="190"/>
    </row>
    <row r="2" spans="1:21" x14ac:dyDescent="0.25">
      <c r="A2" s="10" t="s">
        <v>138</v>
      </c>
      <c r="B2" s="5" t="s">
        <v>345</v>
      </c>
      <c r="C2" s="5" t="s">
        <v>4</v>
      </c>
      <c r="D2" s="5" t="s">
        <v>142</v>
      </c>
      <c r="E2" s="5" t="s">
        <v>6</v>
      </c>
      <c r="F2" s="5" t="s">
        <v>69</v>
      </c>
      <c r="G2" s="51" t="s">
        <v>345</v>
      </c>
      <c r="H2" s="51" t="s">
        <v>4</v>
      </c>
      <c r="I2" s="51" t="s">
        <v>142</v>
      </c>
      <c r="J2" s="51" t="s">
        <v>6</v>
      </c>
      <c r="K2" s="51" t="s">
        <v>69</v>
      </c>
      <c r="L2" s="51" t="s">
        <v>345</v>
      </c>
      <c r="M2" s="51" t="s">
        <v>4</v>
      </c>
      <c r="N2" s="51" t="s">
        <v>142</v>
      </c>
      <c r="O2" s="51" t="s">
        <v>6</v>
      </c>
      <c r="P2" s="51" t="s">
        <v>69</v>
      </c>
      <c r="Q2" s="51" t="s">
        <v>3</v>
      </c>
      <c r="R2" s="51" t="s">
        <v>4</v>
      </c>
      <c r="S2" s="51" t="s">
        <v>142</v>
      </c>
      <c r="T2" s="51" t="s">
        <v>6</v>
      </c>
      <c r="U2" s="52" t="s">
        <v>69</v>
      </c>
    </row>
    <row r="3" spans="1:21" x14ac:dyDescent="0.25">
      <c r="A3" s="53" t="s">
        <v>148</v>
      </c>
      <c r="B3" s="4"/>
      <c r="C3" s="4"/>
      <c r="D3" s="4"/>
      <c r="E3" s="4"/>
      <c r="F3" s="37">
        <f t="shared" ref="F3:F46" si="0">B3+C3+D3+E3</f>
        <v>0</v>
      </c>
      <c r="G3" s="4"/>
      <c r="H3" s="4"/>
      <c r="I3" s="4"/>
      <c r="J3" s="4"/>
      <c r="K3" s="15">
        <f>G3+H3+I3+J3</f>
        <v>0</v>
      </c>
      <c r="L3" s="4"/>
      <c r="M3" s="4"/>
      <c r="N3" s="4"/>
      <c r="O3" s="4"/>
      <c r="P3" s="15">
        <f>L3+M3+N3+O3</f>
        <v>0</v>
      </c>
      <c r="Q3" s="58">
        <f>B3+G3-L3</f>
        <v>0</v>
      </c>
      <c r="R3" s="4">
        <f>C3+H3-M3</f>
        <v>0</v>
      </c>
      <c r="S3" s="4">
        <f>D3+I3-N3</f>
        <v>0</v>
      </c>
      <c r="T3" s="4">
        <f>E3+J3-O3</f>
        <v>0</v>
      </c>
      <c r="U3" s="55">
        <f>F3+K3-P3</f>
        <v>0</v>
      </c>
    </row>
    <row r="4" spans="1:21" x14ac:dyDescent="0.25">
      <c r="A4" s="14" t="s">
        <v>803</v>
      </c>
      <c r="B4" s="4">
        <v>10</v>
      </c>
      <c r="C4" s="4"/>
      <c r="D4" s="4"/>
      <c r="E4" s="4"/>
      <c r="F4" s="37">
        <f t="shared" si="0"/>
        <v>10</v>
      </c>
      <c r="G4" s="4"/>
      <c r="H4" s="4"/>
      <c r="I4" s="4"/>
      <c r="J4" s="4"/>
      <c r="K4" s="15">
        <f t="shared" ref="K4:K46" si="1">G4+H4+I4+J4</f>
        <v>0</v>
      </c>
      <c r="L4" s="4">
        <f>2+1</f>
        <v>3</v>
      </c>
      <c r="M4" s="4"/>
      <c r="N4" s="4"/>
      <c r="O4" s="4"/>
      <c r="P4" s="15">
        <f t="shared" ref="P4:P46" si="2">L4+M4+N4+O4</f>
        <v>3</v>
      </c>
      <c r="Q4" s="58">
        <f t="shared" ref="Q4:Q46" si="3">B4+G4-L4</f>
        <v>7</v>
      </c>
      <c r="R4" s="4">
        <f t="shared" ref="R4:R46" si="4">C4+H4-M4</f>
        <v>0</v>
      </c>
      <c r="S4" s="4">
        <f t="shared" ref="S4:S46" si="5">D4+I4-N4</f>
        <v>0</v>
      </c>
      <c r="T4" s="4">
        <f t="shared" ref="T4:T46" si="6">E4+J4-O4</f>
        <v>0</v>
      </c>
      <c r="U4" s="55">
        <f t="shared" ref="U4:U46" si="7">F4+K4-P4</f>
        <v>7</v>
      </c>
    </row>
    <row r="5" spans="1:21" x14ac:dyDescent="0.25">
      <c r="A5" s="14" t="s">
        <v>804</v>
      </c>
      <c r="B5" s="4">
        <v>21</v>
      </c>
      <c r="C5" s="4"/>
      <c r="D5" s="4"/>
      <c r="E5" s="4"/>
      <c r="F5" s="37">
        <f t="shared" si="0"/>
        <v>21</v>
      </c>
      <c r="G5" s="4"/>
      <c r="H5" s="4"/>
      <c r="I5" s="4"/>
      <c r="J5" s="4"/>
      <c r="K5" s="15">
        <f t="shared" si="1"/>
        <v>0</v>
      </c>
      <c r="L5" s="4">
        <f>2+1</f>
        <v>3</v>
      </c>
      <c r="M5" s="4"/>
      <c r="N5" s="4"/>
      <c r="O5" s="4"/>
      <c r="P5" s="15">
        <f t="shared" si="2"/>
        <v>3</v>
      </c>
      <c r="Q5" s="58">
        <f t="shared" si="3"/>
        <v>18</v>
      </c>
      <c r="R5" s="4">
        <f t="shared" si="4"/>
        <v>0</v>
      </c>
      <c r="S5" s="4">
        <f t="shared" si="5"/>
        <v>0</v>
      </c>
      <c r="T5" s="4">
        <f t="shared" si="6"/>
        <v>0</v>
      </c>
      <c r="U5" s="55">
        <f t="shared" si="7"/>
        <v>18</v>
      </c>
    </row>
    <row r="6" spans="1:21" x14ac:dyDescent="0.25">
      <c r="A6" s="14" t="s">
        <v>805</v>
      </c>
      <c r="B6" s="4">
        <v>31</v>
      </c>
      <c r="C6" s="4"/>
      <c r="D6" s="4"/>
      <c r="E6" s="4"/>
      <c r="F6" s="37">
        <f t="shared" si="0"/>
        <v>31</v>
      </c>
      <c r="G6" s="4"/>
      <c r="H6" s="4"/>
      <c r="I6" s="4"/>
      <c r="J6" s="4"/>
      <c r="K6" s="15">
        <f t="shared" si="1"/>
        <v>0</v>
      </c>
      <c r="L6" s="4">
        <f>1+1+1+10+1+1+1</f>
        <v>16</v>
      </c>
      <c r="M6" s="4"/>
      <c r="N6" s="4"/>
      <c r="O6" s="4"/>
      <c r="P6" s="15">
        <f t="shared" si="2"/>
        <v>16</v>
      </c>
      <c r="Q6" s="58">
        <f t="shared" si="3"/>
        <v>15</v>
      </c>
      <c r="R6" s="4">
        <f t="shared" si="4"/>
        <v>0</v>
      </c>
      <c r="S6" s="4">
        <f t="shared" si="5"/>
        <v>0</v>
      </c>
      <c r="T6" s="4">
        <f t="shared" si="6"/>
        <v>0</v>
      </c>
      <c r="U6" s="55">
        <f t="shared" si="7"/>
        <v>15</v>
      </c>
    </row>
    <row r="7" spans="1:21" x14ac:dyDescent="0.25">
      <c r="A7" s="14" t="s">
        <v>806</v>
      </c>
      <c r="B7" s="4">
        <v>83</v>
      </c>
      <c r="C7" s="4"/>
      <c r="D7" s="4"/>
      <c r="E7" s="4"/>
      <c r="F7" s="37">
        <f t="shared" si="0"/>
        <v>83</v>
      </c>
      <c r="G7" s="4"/>
      <c r="H7" s="4"/>
      <c r="I7" s="4"/>
      <c r="J7" s="4"/>
      <c r="K7" s="15">
        <f t="shared" si="1"/>
        <v>0</v>
      </c>
      <c r="L7" s="4">
        <f>1+1</f>
        <v>2</v>
      </c>
      <c r="M7" s="4"/>
      <c r="N7" s="4"/>
      <c r="O7" s="4"/>
      <c r="P7" s="15">
        <f t="shared" si="2"/>
        <v>2</v>
      </c>
      <c r="Q7" s="58">
        <f t="shared" si="3"/>
        <v>81</v>
      </c>
      <c r="R7" s="4">
        <f t="shared" si="4"/>
        <v>0</v>
      </c>
      <c r="S7" s="4">
        <f t="shared" si="5"/>
        <v>0</v>
      </c>
      <c r="T7" s="4">
        <f t="shared" si="6"/>
        <v>0</v>
      </c>
      <c r="U7" s="55">
        <f t="shared" si="7"/>
        <v>81</v>
      </c>
    </row>
    <row r="8" spans="1:21" s="26" customFormat="1" x14ac:dyDescent="0.25">
      <c r="A8" s="14" t="s">
        <v>875</v>
      </c>
      <c r="B8" s="4">
        <v>5</v>
      </c>
      <c r="C8" s="4"/>
      <c r="D8" s="4"/>
      <c r="E8" s="4"/>
      <c r="F8" s="37">
        <f t="shared" si="0"/>
        <v>5</v>
      </c>
      <c r="G8" s="4"/>
      <c r="H8" s="4"/>
      <c r="I8" s="4"/>
      <c r="J8" s="4"/>
      <c r="K8" s="15">
        <f t="shared" si="1"/>
        <v>0</v>
      </c>
      <c r="L8" s="4">
        <f>4</f>
        <v>4</v>
      </c>
      <c r="M8" s="4"/>
      <c r="N8" s="4"/>
      <c r="O8" s="4"/>
      <c r="P8" s="15">
        <f t="shared" si="2"/>
        <v>4</v>
      </c>
      <c r="Q8" s="58">
        <f t="shared" si="3"/>
        <v>1</v>
      </c>
      <c r="R8" s="4"/>
      <c r="S8" s="4">
        <f t="shared" ref="S8" si="8">D8+I8-N8</f>
        <v>0</v>
      </c>
      <c r="T8" s="4">
        <f t="shared" ref="T8" si="9">E8+J8-O8</f>
        <v>0</v>
      </c>
      <c r="U8" s="55">
        <f t="shared" ref="U8" si="10">F8+K8-P8</f>
        <v>1</v>
      </c>
    </row>
    <row r="9" spans="1:21" x14ac:dyDescent="0.25">
      <c r="A9" s="14" t="s">
        <v>807</v>
      </c>
      <c r="B9" s="4">
        <v>5</v>
      </c>
      <c r="C9" s="4"/>
      <c r="D9" s="4">
        <v>1</v>
      </c>
      <c r="E9" s="4"/>
      <c r="F9" s="37">
        <f t="shared" si="0"/>
        <v>6</v>
      </c>
      <c r="G9" s="4">
        <f>17</f>
        <v>17</v>
      </c>
      <c r="H9" s="4"/>
      <c r="I9" s="4">
        <v>3</v>
      </c>
      <c r="J9" s="4"/>
      <c r="K9" s="15">
        <f t="shared" si="1"/>
        <v>20</v>
      </c>
      <c r="L9" s="4">
        <f>1+1+1+2+1+1+1+2+1+2+2+1+2+1+1</f>
        <v>20</v>
      </c>
      <c r="M9" s="4"/>
      <c r="N9" s="4"/>
      <c r="O9" s="4"/>
      <c r="P9" s="15">
        <f t="shared" si="2"/>
        <v>20</v>
      </c>
      <c r="Q9" s="58">
        <f t="shared" si="3"/>
        <v>2</v>
      </c>
      <c r="R9" s="4">
        <f t="shared" si="4"/>
        <v>0</v>
      </c>
      <c r="S9" s="4">
        <f t="shared" si="5"/>
        <v>4</v>
      </c>
      <c r="T9" s="4">
        <f t="shared" si="6"/>
        <v>0</v>
      </c>
      <c r="U9" s="55">
        <f t="shared" si="7"/>
        <v>6</v>
      </c>
    </row>
    <row r="10" spans="1:21" x14ac:dyDescent="0.25">
      <c r="A10" s="14" t="s">
        <v>808</v>
      </c>
      <c r="B10" s="4">
        <v>20</v>
      </c>
      <c r="C10" s="4"/>
      <c r="D10" s="4"/>
      <c r="E10" s="4"/>
      <c r="F10" s="37">
        <f t="shared" si="0"/>
        <v>20</v>
      </c>
      <c r="G10" s="4"/>
      <c r="H10" s="4"/>
      <c r="I10" s="4"/>
      <c r="J10" s="4"/>
      <c r="K10" s="15">
        <f t="shared" si="1"/>
        <v>0</v>
      </c>
      <c r="L10" s="4">
        <f>1+1</f>
        <v>2</v>
      </c>
      <c r="M10" s="4"/>
      <c r="N10" s="4"/>
      <c r="O10" s="4"/>
      <c r="P10" s="15">
        <f t="shared" si="2"/>
        <v>2</v>
      </c>
      <c r="Q10" s="58">
        <f t="shared" si="3"/>
        <v>18</v>
      </c>
      <c r="R10" s="4">
        <f t="shared" si="4"/>
        <v>0</v>
      </c>
      <c r="S10" s="4">
        <f t="shared" si="5"/>
        <v>0</v>
      </c>
      <c r="T10" s="4">
        <f t="shared" si="6"/>
        <v>0</v>
      </c>
      <c r="U10" s="55">
        <f t="shared" si="7"/>
        <v>18</v>
      </c>
    </row>
    <row r="11" spans="1:21" x14ac:dyDescent="0.25">
      <c r="A11" s="14" t="s">
        <v>809</v>
      </c>
      <c r="B11" s="4">
        <v>16</v>
      </c>
      <c r="C11" s="4"/>
      <c r="D11" s="4"/>
      <c r="E11" s="4"/>
      <c r="F11" s="37">
        <f t="shared" si="0"/>
        <v>16</v>
      </c>
      <c r="G11" s="4"/>
      <c r="H11" s="4"/>
      <c r="I11" s="4"/>
      <c r="J11" s="4"/>
      <c r="K11" s="15">
        <f t="shared" si="1"/>
        <v>0</v>
      </c>
      <c r="L11" s="4">
        <f>2</f>
        <v>2</v>
      </c>
      <c r="M11" s="4"/>
      <c r="N11" s="4"/>
      <c r="O11" s="4"/>
      <c r="P11" s="15">
        <f t="shared" si="2"/>
        <v>2</v>
      </c>
      <c r="Q11" s="58">
        <f t="shared" si="3"/>
        <v>14</v>
      </c>
      <c r="R11" s="4">
        <f t="shared" si="4"/>
        <v>0</v>
      </c>
      <c r="S11" s="4">
        <f t="shared" si="5"/>
        <v>0</v>
      </c>
      <c r="T11" s="4">
        <f t="shared" si="6"/>
        <v>0</v>
      </c>
      <c r="U11" s="55">
        <f t="shared" si="7"/>
        <v>14</v>
      </c>
    </row>
    <row r="12" spans="1:21" x14ac:dyDescent="0.25">
      <c r="A12" s="14" t="s">
        <v>810</v>
      </c>
      <c r="B12" s="4">
        <v>15</v>
      </c>
      <c r="C12" s="4"/>
      <c r="D12" s="4"/>
      <c r="E12" s="4"/>
      <c r="F12" s="37">
        <f t="shared" si="0"/>
        <v>15</v>
      </c>
      <c r="G12" s="4"/>
      <c r="H12" s="4"/>
      <c r="I12" s="4"/>
      <c r="J12" s="4"/>
      <c r="K12" s="15">
        <f t="shared" si="1"/>
        <v>0</v>
      </c>
      <c r="L12" s="4"/>
      <c r="M12" s="4"/>
      <c r="N12" s="4"/>
      <c r="O12" s="4"/>
      <c r="P12" s="15">
        <f t="shared" si="2"/>
        <v>0</v>
      </c>
      <c r="Q12" s="58">
        <f t="shared" si="3"/>
        <v>15</v>
      </c>
      <c r="R12" s="4">
        <f t="shared" si="4"/>
        <v>0</v>
      </c>
      <c r="S12" s="4">
        <f t="shared" si="5"/>
        <v>0</v>
      </c>
      <c r="T12" s="4">
        <f t="shared" si="6"/>
        <v>0</v>
      </c>
      <c r="U12" s="55">
        <f t="shared" si="7"/>
        <v>15</v>
      </c>
    </row>
    <row r="13" spans="1:21" s="26" customFormat="1" x14ac:dyDescent="0.25">
      <c r="A13" s="14" t="s">
        <v>811</v>
      </c>
      <c r="B13" s="4">
        <v>10</v>
      </c>
      <c r="C13" s="4"/>
      <c r="D13" s="4"/>
      <c r="E13" s="4"/>
      <c r="F13" s="37">
        <f t="shared" si="0"/>
        <v>10</v>
      </c>
      <c r="G13" s="4"/>
      <c r="H13" s="4"/>
      <c r="I13" s="4"/>
      <c r="J13" s="4"/>
      <c r="K13" s="15">
        <f t="shared" si="1"/>
        <v>0</v>
      </c>
      <c r="L13" s="4">
        <f>1+1+1</f>
        <v>3</v>
      </c>
      <c r="M13" s="4"/>
      <c r="N13" s="4"/>
      <c r="O13" s="4"/>
      <c r="P13" s="15">
        <f t="shared" si="2"/>
        <v>3</v>
      </c>
      <c r="Q13" s="58">
        <f t="shared" ref="Q13" si="11">B13+G13-L13</f>
        <v>7</v>
      </c>
      <c r="R13" s="4">
        <f t="shared" ref="R13" si="12">C13+H13-M13</f>
        <v>0</v>
      </c>
      <c r="S13" s="4">
        <f t="shared" ref="S13" si="13">D13+I13-N13</f>
        <v>0</v>
      </c>
      <c r="T13" s="4">
        <f t="shared" ref="T13" si="14">E13+J13-O13</f>
        <v>0</v>
      </c>
      <c r="U13" s="55">
        <f t="shared" ref="U13" si="15">F13+K13-P13</f>
        <v>7</v>
      </c>
    </row>
    <row r="14" spans="1:21" x14ac:dyDescent="0.25">
      <c r="A14" s="54" t="s">
        <v>812</v>
      </c>
      <c r="B14" s="4"/>
      <c r="C14" s="4"/>
      <c r="D14" s="4"/>
      <c r="E14" s="4"/>
      <c r="F14" s="37">
        <f t="shared" si="0"/>
        <v>0</v>
      </c>
      <c r="G14" s="4"/>
      <c r="H14" s="4"/>
      <c r="I14" s="4"/>
      <c r="J14" s="4"/>
      <c r="K14" s="15">
        <f t="shared" si="1"/>
        <v>0</v>
      </c>
      <c r="L14" s="4"/>
      <c r="M14" s="4"/>
      <c r="N14" s="4"/>
      <c r="O14" s="4"/>
      <c r="P14" s="15">
        <f t="shared" si="2"/>
        <v>0</v>
      </c>
      <c r="Q14" s="58">
        <f t="shared" si="3"/>
        <v>0</v>
      </c>
      <c r="R14" s="4">
        <f t="shared" si="4"/>
        <v>0</v>
      </c>
      <c r="S14" s="4">
        <f t="shared" si="5"/>
        <v>0</v>
      </c>
      <c r="T14" s="4">
        <f t="shared" si="6"/>
        <v>0</v>
      </c>
      <c r="U14" s="55">
        <f t="shared" si="7"/>
        <v>0</v>
      </c>
    </row>
    <row r="15" spans="1:21" x14ac:dyDescent="0.25">
      <c r="A15" s="14" t="s">
        <v>813</v>
      </c>
      <c r="B15" s="4">
        <v>26</v>
      </c>
      <c r="C15" s="4"/>
      <c r="D15" s="4"/>
      <c r="E15" s="4"/>
      <c r="F15" s="37">
        <f t="shared" si="0"/>
        <v>26</v>
      </c>
      <c r="G15" s="4"/>
      <c r="H15" s="4"/>
      <c r="I15" s="4"/>
      <c r="J15" s="4"/>
      <c r="K15" s="15">
        <f t="shared" si="1"/>
        <v>0</v>
      </c>
      <c r="L15" s="4">
        <f>1+2+3+1+2+5+1+1+1+1+1+1+1+1</f>
        <v>22</v>
      </c>
      <c r="M15" s="4"/>
      <c r="N15" s="4"/>
      <c r="O15" s="4"/>
      <c r="P15" s="15">
        <f t="shared" si="2"/>
        <v>22</v>
      </c>
      <c r="Q15" s="58">
        <f t="shared" si="3"/>
        <v>4</v>
      </c>
      <c r="R15" s="4">
        <f t="shared" si="4"/>
        <v>0</v>
      </c>
      <c r="S15" s="4">
        <f t="shared" si="5"/>
        <v>0</v>
      </c>
      <c r="T15" s="4">
        <f t="shared" si="6"/>
        <v>0</v>
      </c>
      <c r="U15" s="55">
        <f t="shared" si="7"/>
        <v>4</v>
      </c>
    </row>
    <row r="16" spans="1:21" x14ac:dyDescent="0.25">
      <c r="A16" s="14" t="s">
        <v>814</v>
      </c>
      <c r="B16" s="4">
        <v>18</v>
      </c>
      <c r="C16" s="4"/>
      <c r="D16" s="4"/>
      <c r="E16" s="4"/>
      <c r="F16" s="37">
        <f t="shared" si="0"/>
        <v>18</v>
      </c>
      <c r="G16" s="4"/>
      <c r="H16" s="4"/>
      <c r="I16" s="4"/>
      <c r="J16" s="4"/>
      <c r="K16" s="15">
        <f t="shared" si="1"/>
        <v>0</v>
      </c>
      <c r="L16" s="4">
        <f>1</f>
        <v>1</v>
      </c>
      <c r="M16" s="4"/>
      <c r="N16" s="4"/>
      <c r="O16" s="4"/>
      <c r="P16" s="15">
        <f t="shared" si="2"/>
        <v>1</v>
      </c>
      <c r="Q16" s="58">
        <f t="shared" si="3"/>
        <v>17</v>
      </c>
      <c r="R16" s="4">
        <f t="shared" si="4"/>
        <v>0</v>
      </c>
      <c r="S16" s="4">
        <f t="shared" si="5"/>
        <v>0</v>
      </c>
      <c r="T16" s="4">
        <f t="shared" si="6"/>
        <v>0</v>
      </c>
      <c r="U16" s="55">
        <f t="shared" si="7"/>
        <v>17</v>
      </c>
    </row>
    <row r="17" spans="1:21" x14ac:dyDescent="0.25">
      <c r="A17" s="14" t="s">
        <v>815</v>
      </c>
      <c r="B17" s="4">
        <v>2</v>
      </c>
      <c r="C17" s="4"/>
      <c r="D17" s="4"/>
      <c r="E17" s="4"/>
      <c r="F17" s="37">
        <f t="shared" si="0"/>
        <v>2</v>
      </c>
      <c r="G17" s="4"/>
      <c r="H17" s="4"/>
      <c r="I17" s="4"/>
      <c r="J17" s="4"/>
      <c r="K17" s="15">
        <f t="shared" si="1"/>
        <v>0</v>
      </c>
      <c r="L17" s="4">
        <f>1+1</f>
        <v>2</v>
      </c>
      <c r="M17" s="4"/>
      <c r="N17" s="4"/>
      <c r="O17" s="4"/>
      <c r="P17" s="15">
        <f t="shared" si="2"/>
        <v>2</v>
      </c>
      <c r="Q17" s="58">
        <f t="shared" si="3"/>
        <v>0</v>
      </c>
      <c r="R17" s="4">
        <f t="shared" si="4"/>
        <v>0</v>
      </c>
      <c r="S17" s="4">
        <f>D17+I17-N17</f>
        <v>0</v>
      </c>
      <c r="T17" s="4">
        <f t="shared" si="6"/>
        <v>0</v>
      </c>
      <c r="U17" s="55">
        <f t="shared" si="7"/>
        <v>0</v>
      </c>
    </row>
    <row r="18" spans="1:21" x14ac:dyDescent="0.25">
      <c r="A18" s="14" t="s">
        <v>816</v>
      </c>
      <c r="B18" s="4">
        <v>2</v>
      </c>
      <c r="C18" s="4"/>
      <c r="D18" s="4"/>
      <c r="E18" s="4"/>
      <c r="F18" s="37">
        <f t="shared" si="0"/>
        <v>2</v>
      </c>
      <c r="G18" s="4"/>
      <c r="H18" s="4"/>
      <c r="I18" s="4"/>
      <c r="J18" s="4"/>
      <c r="K18" s="15">
        <f t="shared" si="1"/>
        <v>0</v>
      </c>
      <c r="L18" s="4"/>
      <c r="M18" s="4"/>
      <c r="N18" s="4"/>
      <c r="O18" s="4"/>
      <c r="P18" s="15">
        <f t="shared" si="2"/>
        <v>0</v>
      </c>
      <c r="Q18" s="58">
        <f t="shared" si="3"/>
        <v>2</v>
      </c>
      <c r="R18" s="4">
        <f t="shared" si="4"/>
        <v>0</v>
      </c>
      <c r="S18" s="4">
        <f t="shared" si="5"/>
        <v>0</v>
      </c>
      <c r="T18" s="4">
        <f t="shared" si="6"/>
        <v>0</v>
      </c>
      <c r="U18" s="55">
        <f t="shared" si="7"/>
        <v>2</v>
      </c>
    </row>
    <row r="19" spans="1:21" s="26" customFormat="1" x14ac:dyDescent="0.25">
      <c r="A19" s="14" t="s">
        <v>817</v>
      </c>
      <c r="B19" s="4">
        <v>34</v>
      </c>
      <c r="C19" s="4"/>
      <c r="D19" s="4"/>
      <c r="E19" s="4"/>
      <c r="F19" s="37">
        <f t="shared" si="0"/>
        <v>34</v>
      </c>
      <c r="G19" s="4"/>
      <c r="H19" s="4"/>
      <c r="I19" s="4">
        <f>1</f>
        <v>1</v>
      </c>
      <c r="J19" s="4"/>
      <c r="K19" s="15">
        <f t="shared" si="1"/>
        <v>1</v>
      </c>
      <c r="L19" s="4">
        <f>1+1+5+2+2+4+1+6+4</f>
        <v>26</v>
      </c>
      <c r="M19" s="4"/>
      <c r="N19" s="4"/>
      <c r="O19" s="4"/>
      <c r="P19" s="15">
        <f t="shared" si="2"/>
        <v>26</v>
      </c>
      <c r="Q19" s="58">
        <f t="shared" si="3"/>
        <v>8</v>
      </c>
      <c r="R19" s="4">
        <f t="shared" si="4"/>
        <v>0</v>
      </c>
      <c r="S19" s="4">
        <f t="shared" si="5"/>
        <v>1</v>
      </c>
      <c r="T19" s="4">
        <f t="shared" si="6"/>
        <v>0</v>
      </c>
      <c r="U19" s="55">
        <f t="shared" si="7"/>
        <v>9</v>
      </c>
    </row>
    <row r="20" spans="1:21" x14ac:dyDescent="0.25">
      <c r="A20" s="14" t="s">
        <v>818</v>
      </c>
      <c r="B20" s="4">
        <v>1</v>
      </c>
      <c r="C20" s="4"/>
      <c r="D20" s="4"/>
      <c r="E20" s="4"/>
      <c r="F20" s="37">
        <f t="shared" si="0"/>
        <v>1</v>
      </c>
      <c r="G20" s="4"/>
      <c r="H20" s="4"/>
      <c r="I20" s="4"/>
      <c r="J20" s="4"/>
      <c r="K20" s="15">
        <f t="shared" si="1"/>
        <v>0</v>
      </c>
      <c r="L20" s="4"/>
      <c r="M20" s="4"/>
      <c r="N20" s="4"/>
      <c r="O20" s="4"/>
      <c r="P20" s="15">
        <f t="shared" si="2"/>
        <v>0</v>
      </c>
      <c r="Q20" s="58">
        <f t="shared" si="3"/>
        <v>1</v>
      </c>
      <c r="R20" s="4">
        <f t="shared" si="4"/>
        <v>0</v>
      </c>
      <c r="S20" s="4">
        <f t="shared" si="5"/>
        <v>0</v>
      </c>
      <c r="T20" s="4">
        <f t="shared" si="6"/>
        <v>0</v>
      </c>
      <c r="U20" s="55">
        <f t="shared" si="7"/>
        <v>1</v>
      </c>
    </row>
    <row r="21" spans="1:21" x14ac:dyDescent="0.25">
      <c r="A21" s="14" t="s">
        <v>819</v>
      </c>
      <c r="B21" s="4">
        <v>1</v>
      </c>
      <c r="C21" s="4"/>
      <c r="D21" s="4"/>
      <c r="E21" s="4"/>
      <c r="F21" s="37">
        <f t="shared" si="0"/>
        <v>1</v>
      </c>
      <c r="G21" s="4"/>
      <c r="H21" s="4"/>
      <c r="I21" s="4"/>
      <c r="J21" s="4"/>
      <c r="K21" s="15">
        <f t="shared" si="1"/>
        <v>0</v>
      </c>
      <c r="L21" s="4"/>
      <c r="M21" s="4"/>
      <c r="N21" s="4"/>
      <c r="O21" s="4"/>
      <c r="P21" s="15">
        <f t="shared" si="2"/>
        <v>0</v>
      </c>
      <c r="Q21" s="58">
        <f t="shared" si="3"/>
        <v>1</v>
      </c>
      <c r="R21" s="4">
        <f t="shared" si="4"/>
        <v>0</v>
      </c>
      <c r="S21" s="4">
        <f t="shared" si="5"/>
        <v>0</v>
      </c>
      <c r="T21" s="4">
        <f t="shared" si="6"/>
        <v>0</v>
      </c>
      <c r="U21" s="55">
        <f t="shared" si="7"/>
        <v>1</v>
      </c>
    </row>
    <row r="22" spans="1:21" x14ac:dyDescent="0.25">
      <c r="A22" s="14" t="s">
        <v>820</v>
      </c>
      <c r="B22" s="4">
        <v>3</v>
      </c>
      <c r="C22" s="4"/>
      <c r="D22" s="4"/>
      <c r="E22" s="4"/>
      <c r="F22" s="37">
        <f t="shared" si="0"/>
        <v>3</v>
      </c>
      <c r="G22" s="4"/>
      <c r="H22" s="4"/>
      <c r="I22" s="4"/>
      <c r="J22" s="4"/>
      <c r="K22" s="15">
        <f t="shared" si="1"/>
        <v>0</v>
      </c>
      <c r="L22" s="4"/>
      <c r="M22" s="4"/>
      <c r="N22" s="4"/>
      <c r="O22" s="4"/>
      <c r="P22" s="15">
        <f t="shared" si="2"/>
        <v>0</v>
      </c>
      <c r="Q22" s="58">
        <f t="shared" si="3"/>
        <v>3</v>
      </c>
      <c r="R22" s="4">
        <f t="shared" si="4"/>
        <v>0</v>
      </c>
      <c r="S22" s="4">
        <f t="shared" si="5"/>
        <v>0</v>
      </c>
      <c r="T22" s="4">
        <f t="shared" si="6"/>
        <v>0</v>
      </c>
      <c r="U22" s="55">
        <f t="shared" si="7"/>
        <v>3</v>
      </c>
    </row>
    <row r="23" spans="1:21" x14ac:dyDescent="0.25">
      <c r="A23" s="14" t="s">
        <v>821</v>
      </c>
      <c r="B23" s="4">
        <v>6</v>
      </c>
      <c r="C23" s="4"/>
      <c r="D23" s="4"/>
      <c r="E23" s="4"/>
      <c r="F23" s="37">
        <f t="shared" si="0"/>
        <v>6</v>
      </c>
      <c r="G23" s="4"/>
      <c r="H23" s="4"/>
      <c r="I23" s="4"/>
      <c r="J23" s="4"/>
      <c r="K23" s="15">
        <f t="shared" si="1"/>
        <v>0</v>
      </c>
      <c r="L23" s="4"/>
      <c r="M23" s="4"/>
      <c r="N23" s="4"/>
      <c r="O23" s="4"/>
      <c r="P23" s="15">
        <f t="shared" si="2"/>
        <v>0</v>
      </c>
      <c r="Q23" s="58">
        <f t="shared" si="3"/>
        <v>6</v>
      </c>
      <c r="R23" s="4">
        <f t="shared" si="4"/>
        <v>0</v>
      </c>
      <c r="S23" s="4">
        <f t="shared" si="5"/>
        <v>0</v>
      </c>
      <c r="T23" s="4">
        <f t="shared" si="6"/>
        <v>0</v>
      </c>
      <c r="U23" s="55">
        <f t="shared" si="7"/>
        <v>6</v>
      </c>
    </row>
    <row r="24" spans="1:21" x14ac:dyDescent="0.25">
      <c r="A24" s="14" t="s">
        <v>822</v>
      </c>
      <c r="B24" s="4">
        <v>1</v>
      </c>
      <c r="C24" s="4"/>
      <c r="D24" s="4"/>
      <c r="E24" s="4"/>
      <c r="F24" s="37">
        <f t="shared" si="0"/>
        <v>1</v>
      </c>
      <c r="G24" s="4"/>
      <c r="H24" s="4"/>
      <c r="I24" s="4"/>
      <c r="J24" s="4"/>
      <c r="K24" s="15">
        <f t="shared" si="1"/>
        <v>0</v>
      </c>
      <c r="L24" s="4"/>
      <c r="M24" s="4"/>
      <c r="N24" s="4"/>
      <c r="O24" s="4"/>
      <c r="P24" s="15">
        <f t="shared" si="2"/>
        <v>0</v>
      </c>
      <c r="Q24" s="58">
        <f t="shared" si="3"/>
        <v>1</v>
      </c>
      <c r="R24" s="4">
        <f t="shared" si="4"/>
        <v>0</v>
      </c>
      <c r="S24" s="4">
        <f t="shared" si="5"/>
        <v>0</v>
      </c>
      <c r="T24" s="4">
        <f t="shared" si="6"/>
        <v>0</v>
      </c>
      <c r="U24" s="55">
        <f t="shared" si="7"/>
        <v>1</v>
      </c>
    </row>
    <row r="25" spans="1:21" x14ac:dyDescent="0.25">
      <c r="A25" s="14" t="s">
        <v>823</v>
      </c>
      <c r="B25" s="4">
        <v>1</v>
      </c>
      <c r="C25" s="4"/>
      <c r="D25" s="4"/>
      <c r="E25" s="4"/>
      <c r="F25" s="37">
        <f t="shared" si="0"/>
        <v>1</v>
      </c>
      <c r="G25" s="4"/>
      <c r="H25" s="4"/>
      <c r="I25" s="4"/>
      <c r="J25" s="4"/>
      <c r="K25" s="15">
        <f t="shared" si="1"/>
        <v>0</v>
      </c>
      <c r="L25" s="4"/>
      <c r="M25" s="4"/>
      <c r="N25" s="4"/>
      <c r="O25" s="4"/>
      <c r="P25" s="15">
        <f t="shared" si="2"/>
        <v>0</v>
      </c>
      <c r="Q25" s="58">
        <f t="shared" si="3"/>
        <v>1</v>
      </c>
      <c r="R25" s="4">
        <f t="shared" si="4"/>
        <v>0</v>
      </c>
      <c r="S25" s="4">
        <f t="shared" si="5"/>
        <v>0</v>
      </c>
      <c r="T25" s="4">
        <f t="shared" si="6"/>
        <v>0</v>
      </c>
      <c r="U25" s="55">
        <f t="shared" si="7"/>
        <v>1</v>
      </c>
    </row>
    <row r="26" spans="1:21" x14ac:dyDescent="0.25">
      <c r="A26" s="14" t="s">
        <v>824</v>
      </c>
      <c r="B26" s="4">
        <v>1</v>
      </c>
      <c r="C26" s="4"/>
      <c r="D26" s="4"/>
      <c r="E26" s="4"/>
      <c r="F26" s="37">
        <f t="shared" si="0"/>
        <v>1</v>
      </c>
      <c r="G26" s="4"/>
      <c r="H26" s="4"/>
      <c r="I26" s="4"/>
      <c r="J26" s="4"/>
      <c r="K26" s="15">
        <f t="shared" si="1"/>
        <v>0</v>
      </c>
      <c r="L26" s="4"/>
      <c r="M26" s="4"/>
      <c r="N26" s="4"/>
      <c r="O26" s="4"/>
      <c r="P26" s="15">
        <f t="shared" si="2"/>
        <v>0</v>
      </c>
      <c r="Q26" s="58">
        <f t="shared" si="3"/>
        <v>1</v>
      </c>
      <c r="R26" s="4">
        <f t="shared" si="4"/>
        <v>0</v>
      </c>
      <c r="S26" s="4">
        <f t="shared" si="5"/>
        <v>0</v>
      </c>
      <c r="T26" s="4">
        <f t="shared" si="6"/>
        <v>0</v>
      </c>
      <c r="U26" s="55">
        <f t="shared" si="7"/>
        <v>1</v>
      </c>
    </row>
    <row r="27" spans="1:21" x14ac:dyDescent="0.25">
      <c r="A27" s="14" t="s">
        <v>825</v>
      </c>
      <c r="B27" s="4">
        <v>1</v>
      </c>
      <c r="C27" s="4"/>
      <c r="D27" s="4"/>
      <c r="E27" s="4"/>
      <c r="F27" s="37">
        <f t="shared" si="0"/>
        <v>1</v>
      </c>
      <c r="G27" s="4"/>
      <c r="H27" s="4"/>
      <c r="I27" s="4"/>
      <c r="J27" s="4"/>
      <c r="K27" s="15">
        <f t="shared" si="1"/>
        <v>0</v>
      </c>
      <c r="L27" s="4"/>
      <c r="M27" s="4"/>
      <c r="N27" s="4"/>
      <c r="O27" s="4"/>
      <c r="P27" s="15">
        <f t="shared" si="2"/>
        <v>0</v>
      </c>
      <c r="Q27" s="58">
        <f t="shared" si="3"/>
        <v>1</v>
      </c>
      <c r="R27" s="4">
        <f t="shared" si="4"/>
        <v>0</v>
      </c>
      <c r="S27" s="4">
        <f t="shared" si="5"/>
        <v>0</v>
      </c>
      <c r="T27" s="4">
        <f t="shared" si="6"/>
        <v>0</v>
      </c>
      <c r="U27" s="55">
        <f t="shared" si="7"/>
        <v>1</v>
      </c>
    </row>
    <row r="28" spans="1:21" x14ac:dyDescent="0.25">
      <c r="A28" s="14" t="s">
        <v>858</v>
      </c>
      <c r="B28" s="4">
        <v>5</v>
      </c>
      <c r="C28" s="4"/>
      <c r="D28" s="4"/>
      <c r="E28" s="4"/>
      <c r="F28" s="37">
        <f t="shared" si="0"/>
        <v>5</v>
      </c>
      <c r="G28" s="4"/>
      <c r="H28" s="4"/>
      <c r="I28" s="4"/>
      <c r="J28" s="4"/>
      <c r="K28" s="15">
        <f t="shared" si="1"/>
        <v>0</v>
      </c>
      <c r="L28" s="4"/>
      <c r="M28" s="4"/>
      <c r="N28" s="4"/>
      <c r="O28" s="4"/>
      <c r="P28" s="15">
        <f t="shared" si="2"/>
        <v>0</v>
      </c>
      <c r="Q28" s="58">
        <f t="shared" si="3"/>
        <v>5</v>
      </c>
      <c r="R28" s="4">
        <f t="shared" si="4"/>
        <v>0</v>
      </c>
      <c r="S28" s="4">
        <f t="shared" si="5"/>
        <v>0</v>
      </c>
      <c r="T28" s="4">
        <f t="shared" si="6"/>
        <v>0</v>
      </c>
      <c r="U28" s="55">
        <f t="shared" si="7"/>
        <v>5</v>
      </c>
    </row>
    <row r="29" spans="1:21" x14ac:dyDescent="0.25">
      <c r="A29" s="14" t="s">
        <v>859</v>
      </c>
      <c r="B29" s="4">
        <v>2</v>
      </c>
      <c r="C29" s="4"/>
      <c r="D29" s="4"/>
      <c r="E29" s="4"/>
      <c r="F29" s="37">
        <f t="shared" si="0"/>
        <v>2</v>
      </c>
      <c r="G29" s="4"/>
      <c r="H29" s="4"/>
      <c r="I29" s="4"/>
      <c r="J29" s="4"/>
      <c r="K29" s="15">
        <f t="shared" si="1"/>
        <v>0</v>
      </c>
      <c r="L29" s="4"/>
      <c r="M29" s="4"/>
      <c r="N29" s="4"/>
      <c r="O29" s="4"/>
      <c r="P29" s="15">
        <f t="shared" si="2"/>
        <v>0</v>
      </c>
      <c r="Q29" s="58">
        <f t="shared" si="3"/>
        <v>2</v>
      </c>
      <c r="R29" s="4">
        <f t="shared" si="4"/>
        <v>0</v>
      </c>
      <c r="S29" s="4">
        <f t="shared" si="5"/>
        <v>0</v>
      </c>
      <c r="T29" s="4">
        <f t="shared" si="6"/>
        <v>0</v>
      </c>
      <c r="U29" s="55">
        <f t="shared" si="7"/>
        <v>2</v>
      </c>
    </row>
    <row r="30" spans="1:21" x14ac:dyDescent="0.25">
      <c r="A30" s="14" t="s">
        <v>860</v>
      </c>
      <c r="B30" s="4">
        <v>2</v>
      </c>
      <c r="C30" s="4"/>
      <c r="D30" s="4"/>
      <c r="E30" s="4"/>
      <c r="F30" s="37">
        <f t="shared" si="0"/>
        <v>2</v>
      </c>
      <c r="G30" s="4"/>
      <c r="H30" s="4"/>
      <c r="I30" s="4"/>
      <c r="J30" s="4"/>
      <c r="K30" s="15">
        <f t="shared" si="1"/>
        <v>0</v>
      </c>
      <c r="L30" s="4">
        <f>1+1</f>
        <v>2</v>
      </c>
      <c r="M30" s="4"/>
      <c r="N30" s="4"/>
      <c r="O30" s="4"/>
      <c r="P30" s="15">
        <f t="shared" si="2"/>
        <v>2</v>
      </c>
      <c r="Q30" s="58">
        <f t="shared" si="3"/>
        <v>0</v>
      </c>
      <c r="R30" s="4">
        <f t="shared" si="4"/>
        <v>0</v>
      </c>
      <c r="S30" s="4">
        <f t="shared" si="5"/>
        <v>0</v>
      </c>
      <c r="T30" s="4">
        <f t="shared" si="6"/>
        <v>0</v>
      </c>
      <c r="U30" s="55">
        <f t="shared" si="7"/>
        <v>0</v>
      </c>
    </row>
    <row r="31" spans="1:21" x14ac:dyDescent="0.25">
      <c r="A31" s="14" t="s">
        <v>861</v>
      </c>
      <c r="B31" s="4">
        <v>1</v>
      </c>
      <c r="C31" s="4"/>
      <c r="D31" s="4"/>
      <c r="E31" s="4"/>
      <c r="F31" s="37">
        <f t="shared" si="0"/>
        <v>1</v>
      </c>
      <c r="G31" s="4"/>
      <c r="H31" s="4"/>
      <c r="I31" s="4"/>
      <c r="J31" s="4"/>
      <c r="K31" s="15">
        <f t="shared" si="1"/>
        <v>0</v>
      </c>
      <c r="L31" s="4"/>
      <c r="M31" s="4"/>
      <c r="N31" s="4"/>
      <c r="O31" s="4"/>
      <c r="P31" s="15">
        <f t="shared" si="2"/>
        <v>0</v>
      </c>
      <c r="Q31" s="58">
        <f t="shared" si="3"/>
        <v>1</v>
      </c>
      <c r="R31" s="4">
        <f t="shared" si="4"/>
        <v>0</v>
      </c>
      <c r="S31" s="4">
        <f t="shared" si="5"/>
        <v>0</v>
      </c>
      <c r="T31" s="4">
        <f t="shared" si="6"/>
        <v>0</v>
      </c>
      <c r="U31" s="55">
        <f t="shared" si="7"/>
        <v>1</v>
      </c>
    </row>
    <row r="32" spans="1:21" x14ac:dyDescent="0.25">
      <c r="A32" s="14" t="s">
        <v>826</v>
      </c>
      <c r="B32" s="4">
        <v>2</v>
      </c>
      <c r="C32" s="4"/>
      <c r="D32" s="4"/>
      <c r="E32" s="4"/>
      <c r="F32" s="37">
        <f t="shared" si="0"/>
        <v>2</v>
      </c>
      <c r="G32" s="4"/>
      <c r="H32" s="4"/>
      <c r="I32" s="4"/>
      <c r="J32" s="4"/>
      <c r="K32" s="15">
        <f t="shared" si="1"/>
        <v>0</v>
      </c>
      <c r="L32" s="4"/>
      <c r="M32" s="4"/>
      <c r="N32" s="4"/>
      <c r="O32" s="4"/>
      <c r="P32" s="15">
        <f t="shared" si="2"/>
        <v>0</v>
      </c>
      <c r="Q32" s="58">
        <f t="shared" si="3"/>
        <v>2</v>
      </c>
      <c r="R32" s="4">
        <f t="shared" si="4"/>
        <v>0</v>
      </c>
      <c r="S32" s="4">
        <f t="shared" si="5"/>
        <v>0</v>
      </c>
      <c r="T32" s="4">
        <f t="shared" si="6"/>
        <v>0</v>
      </c>
      <c r="U32" s="55">
        <f t="shared" si="7"/>
        <v>2</v>
      </c>
    </row>
    <row r="33" spans="1:21" x14ac:dyDescent="0.25">
      <c r="A33" s="14" t="s">
        <v>827</v>
      </c>
      <c r="B33" s="4">
        <v>2</v>
      </c>
      <c r="C33" s="4"/>
      <c r="D33" s="4"/>
      <c r="E33" s="4"/>
      <c r="F33" s="37">
        <f t="shared" si="0"/>
        <v>2</v>
      </c>
      <c r="G33" s="4"/>
      <c r="H33" s="4"/>
      <c r="I33" s="4"/>
      <c r="J33" s="4"/>
      <c r="K33" s="15">
        <f t="shared" si="1"/>
        <v>0</v>
      </c>
      <c r="L33" s="4">
        <f>1</f>
        <v>1</v>
      </c>
      <c r="M33" s="4"/>
      <c r="N33" s="4"/>
      <c r="O33" s="4"/>
      <c r="P33" s="15">
        <f t="shared" si="2"/>
        <v>1</v>
      </c>
      <c r="Q33" s="58">
        <f t="shared" si="3"/>
        <v>1</v>
      </c>
      <c r="R33" s="4">
        <f t="shared" si="4"/>
        <v>0</v>
      </c>
      <c r="S33" s="4">
        <f t="shared" si="5"/>
        <v>0</v>
      </c>
      <c r="T33" s="4">
        <f t="shared" si="6"/>
        <v>0</v>
      </c>
      <c r="U33" s="55">
        <f t="shared" si="7"/>
        <v>1</v>
      </c>
    </row>
    <row r="34" spans="1:21" x14ac:dyDescent="0.25">
      <c r="A34" s="14" t="s">
        <v>828</v>
      </c>
      <c r="B34" s="4">
        <v>3</v>
      </c>
      <c r="C34" s="4"/>
      <c r="D34" s="4"/>
      <c r="E34" s="4"/>
      <c r="F34" s="37">
        <f t="shared" si="0"/>
        <v>3</v>
      </c>
      <c r="G34" s="4">
        <f>6</f>
        <v>6</v>
      </c>
      <c r="H34" s="4"/>
      <c r="I34" s="4"/>
      <c r="J34" s="4"/>
      <c r="K34" s="15">
        <f t="shared" si="1"/>
        <v>6</v>
      </c>
      <c r="L34" s="4">
        <f>1+2+1+1+1+2</f>
        <v>8</v>
      </c>
      <c r="M34" s="4"/>
      <c r="N34" s="4"/>
      <c r="O34" s="4"/>
      <c r="P34" s="15">
        <f t="shared" si="2"/>
        <v>8</v>
      </c>
      <c r="Q34" s="58">
        <f t="shared" si="3"/>
        <v>1</v>
      </c>
      <c r="R34" s="4">
        <f t="shared" si="4"/>
        <v>0</v>
      </c>
      <c r="S34" s="4">
        <f t="shared" si="5"/>
        <v>0</v>
      </c>
      <c r="T34" s="4">
        <f t="shared" si="6"/>
        <v>0</v>
      </c>
      <c r="U34" s="55">
        <f t="shared" si="7"/>
        <v>1</v>
      </c>
    </row>
    <row r="35" spans="1:21" x14ac:dyDescent="0.25">
      <c r="A35" s="14" t="s">
        <v>829</v>
      </c>
      <c r="B35" s="4">
        <v>1</v>
      </c>
      <c r="C35" s="4"/>
      <c r="D35" s="4"/>
      <c r="E35" s="4"/>
      <c r="F35" s="37">
        <f t="shared" si="0"/>
        <v>1</v>
      </c>
      <c r="G35" s="4"/>
      <c r="H35" s="4"/>
      <c r="I35" s="4"/>
      <c r="J35" s="4"/>
      <c r="K35" s="15">
        <f t="shared" si="1"/>
        <v>0</v>
      </c>
      <c r="L35" s="4"/>
      <c r="M35" s="4"/>
      <c r="N35" s="4"/>
      <c r="O35" s="4"/>
      <c r="P35" s="15">
        <f t="shared" si="2"/>
        <v>0</v>
      </c>
      <c r="Q35" s="58">
        <f t="shared" si="3"/>
        <v>1</v>
      </c>
      <c r="R35" s="4">
        <f t="shared" si="4"/>
        <v>0</v>
      </c>
      <c r="S35" s="4">
        <f t="shared" si="5"/>
        <v>0</v>
      </c>
      <c r="T35" s="4">
        <f t="shared" si="6"/>
        <v>0</v>
      </c>
      <c r="U35" s="55">
        <f t="shared" si="7"/>
        <v>1</v>
      </c>
    </row>
    <row r="36" spans="1:21" x14ac:dyDescent="0.25">
      <c r="A36" s="14" t="s">
        <v>830</v>
      </c>
      <c r="B36" s="4">
        <v>1</v>
      </c>
      <c r="C36" s="4"/>
      <c r="D36" s="4"/>
      <c r="E36" s="4"/>
      <c r="F36" s="37">
        <f t="shared" si="0"/>
        <v>1</v>
      </c>
      <c r="G36" s="4"/>
      <c r="H36" s="4"/>
      <c r="I36" s="4"/>
      <c r="J36" s="4"/>
      <c r="K36" s="15">
        <f t="shared" si="1"/>
        <v>0</v>
      </c>
      <c r="L36" s="4"/>
      <c r="M36" s="4"/>
      <c r="N36" s="4"/>
      <c r="O36" s="4"/>
      <c r="P36" s="15">
        <f t="shared" si="2"/>
        <v>0</v>
      </c>
      <c r="Q36" s="58">
        <f t="shared" si="3"/>
        <v>1</v>
      </c>
      <c r="R36" s="4">
        <f t="shared" si="4"/>
        <v>0</v>
      </c>
      <c r="S36" s="4">
        <f t="shared" si="5"/>
        <v>0</v>
      </c>
      <c r="T36" s="4">
        <f t="shared" si="6"/>
        <v>0</v>
      </c>
      <c r="U36" s="55">
        <f t="shared" si="7"/>
        <v>1</v>
      </c>
    </row>
    <row r="37" spans="1:21" x14ac:dyDescent="0.25">
      <c r="A37" s="14" t="s">
        <v>831</v>
      </c>
      <c r="B37" s="4">
        <v>4</v>
      </c>
      <c r="C37" s="4"/>
      <c r="D37" s="4"/>
      <c r="E37" s="4"/>
      <c r="F37" s="37">
        <f t="shared" si="0"/>
        <v>4</v>
      </c>
      <c r="G37" s="4"/>
      <c r="H37" s="4"/>
      <c r="I37" s="4"/>
      <c r="J37" s="4"/>
      <c r="K37" s="15">
        <f t="shared" si="1"/>
        <v>0</v>
      </c>
      <c r="L37" s="4"/>
      <c r="M37" s="4"/>
      <c r="N37" s="4"/>
      <c r="O37" s="4"/>
      <c r="P37" s="15">
        <f t="shared" si="2"/>
        <v>0</v>
      </c>
      <c r="Q37" s="58">
        <f t="shared" si="3"/>
        <v>4</v>
      </c>
      <c r="R37" s="4">
        <f t="shared" si="4"/>
        <v>0</v>
      </c>
      <c r="S37" s="4">
        <f t="shared" si="5"/>
        <v>0</v>
      </c>
      <c r="T37" s="4">
        <f t="shared" si="6"/>
        <v>0</v>
      </c>
      <c r="U37" s="55">
        <f t="shared" si="7"/>
        <v>4</v>
      </c>
    </row>
    <row r="38" spans="1:21" x14ac:dyDescent="0.25">
      <c r="A38" s="14" t="s">
        <v>832</v>
      </c>
      <c r="B38" s="4">
        <v>1</v>
      </c>
      <c r="C38" s="4"/>
      <c r="D38" s="4"/>
      <c r="E38" s="4"/>
      <c r="F38" s="37">
        <f t="shared" si="0"/>
        <v>1</v>
      </c>
      <c r="G38" s="4"/>
      <c r="H38" s="4"/>
      <c r="I38" s="4"/>
      <c r="J38" s="4"/>
      <c r="K38" s="15">
        <f t="shared" si="1"/>
        <v>0</v>
      </c>
      <c r="L38" s="4"/>
      <c r="M38" s="4"/>
      <c r="N38" s="4"/>
      <c r="O38" s="4"/>
      <c r="P38" s="15">
        <f t="shared" si="2"/>
        <v>0</v>
      </c>
      <c r="Q38" s="58">
        <f t="shared" si="3"/>
        <v>1</v>
      </c>
      <c r="R38" s="4">
        <f t="shared" si="4"/>
        <v>0</v>
      </c>
      <c r="S38" s="4">
        <f t="shared" si="5"/>
        <v>0</v>
      </c>
      <c r="T38" s="4">
        <f t="shared" si="6"/>
        <v>0</v>
      </c>
      <c r="U38" s="55">
        <f t="shared" si="7"/>
        <v>1</v>
      </c>
    </row>
    <row r="39" spans="1:21" x14ac:dyDescent="0.25">
      <c r="A39" s="14" t="s">
        <v>833</v>
      </c>
      <c r="B39" s="4">
        <v>2</v>
      </c>
      <c r="C39" s="4"/>
      <c r="D39" s="4"/>
      <c r="E39" s="4"/>
      <c r="F39" s="37">
        <f t="shared" si="0"/>
        <v>2</v>
      </c>
      <c r="G39" s="4">
        <f>1</f>
        <v>1</v>
      </c>
      <c r="H39" s="4"/>
      <c r="I39" s="4"/>
      <c r="J39" s="4"/>
      <c r="K39" s="15">
        <f t="shared" si="1"/>
        <v>1</v>
      </c>
      <c r="L39" s="4"/>
      <c r="M39" s="4"/>
      <c r="N39" s="4"/>
      <c r="O39" s="4"/>
      <c r="P39" s="15">
        <f t="shared" si="2"/>
        <v>0</v>
      </c>
      <c r="Q39" s="58">
        <f t="shared" si="3"/>
        <v>3</v>
      </c>
      <c r="R39" s="4">
        <f t="shared" si="4"/>
        <v>0</v>
      </c>
      <c r="S39" s="4">
        <f t="shared" si="5"/>
        <v>0</v>
      </c>
      <c r="T39" s="4">
        <f t="shared" si="6"/>
        <v>0</v>
      </c>
      <c r="U39" s="55">
        <f t="shared" si="7"/>
        <v>3</v>
      </c>
    </row>
    <row r="40" spans="1:21" s="26" customFormat="1" x14ac:dyDescent="0.25">
      <c r="A40" s="14" t="s">
        <v>867</v>
      </c>
      <c r="B40" s="4">
        <v>1</v>
      </c>
      <c r="C40" s="4"/>
      <c r="D40" s="4"/>
      <c r="E40" s="4"/>
      <c r="F40" s="37">
        <f t="shared" ref="F40" si="16">B40+C40+D40+E40</f>
        <v>1</v>
      </c>
      <c r="G40" s="4"/>
      <c r="H40" s="4"/>
      <c r="I40" s="4"/>
      <c r="J40" s="4"/>
      <c r="K40" s="15">
        <f t="shared" ref="K40" si="17">G40+H40+I40+J40</f>
        <v>0</v>
      </c>
      <c r="L40" s="4"/>
      <c r="M40" s="4"/>
      <c r="N40" s="4"/>
      <c r="O40" s="4"/>
      <c r="P40" s="15">
        <f t="shared" ref="P40" si="18">L40+M40+N40+O40</f>
        <v>0</v>
      </c>
      <c r="Q40" s="58">
        <f t="shared" ref="Q40" si="19">B40+G40-L40</f>
        <v>1</v>
      </c>
      <c r="R40" s="4">
        <f t="shared" ref="R40" si="20">C40+H40-M40</f>
        <v>0</v>
      </c>
      <c r="S40" s="4">
        <f t="shared" ref="S40" si="21">D40+I40-N40</f>
        <v>0</v>
      </c>
      <c r="T40" s="4">
        <f t="shared" ref="T40" si="22">E40+J40-O40</f>
        <v>0</v>
      </c>
      <c r="U40" s="55">
        <f t="shared" ref="U40" si="23">F40+K40-P40</f>
        <v>1</v>
      </c>
    </row>
    <row r="41" spans="1:21" x14ac:dyDescent="0.25">
      <c r="A41" s="14" t="s">
        <v>834</v>
      </c>
      <c r="B41" s="4">
        <v>2</v>
      </c>
      <c r="C41" s="4"/>
      <c r="D41" s="4"/>
      <c r="E41" s="4"/>
      <c r="F41" s="37">
        <f t="shared" si="0"/>
        <v>2</v>
      </c>
      <c r="G41" s="4"/>
      <c r="H41" s="4"/>
      <c r="I41" s="4"/>
      <c r="J41" s="4"/>
      <c r="K41" s="15">
        <f t="shared" si="1"/>
        <v>0</v>
      </c>
      <c r="L41" s="4">
        <f>1</f>
        <v>1</v>
      </c>
      <c r="M41" s="4"/>
      <c r="N41" s="4"/>
      <c r="O41" s="4"/>
      <c r="P41" s="15">
        <f t="shared" si="2"/>
        <v>1</v>
      </c>
      <c r="Q41" s="58">
        <f t="shared" si="3"/>
        <v>1</v>
      </c>
      <c r="R41" s="4">
        <f t="shared" si="4"/>
        <v>0</v>
      </c>
      <c r="S41" s="4">
        <f t="shared" si="5"/>
        <v>0</v>
      </c>
      <c r="T41" s="4">
        <f t="shared" si="6"/>
        <v>0</v>
      </c>
      <c r="U41" s="55">
        <f t="shared" si="7"/>
        <v>1</v>
      </c>
    </row>
    <row r="42" spans="1:21" x14ac:dyDescent="0.25">
      <c r="A42" s="14" t="s">
        <v>835</v>
      </c>
      <c r="B42" s="4">
        <v>1</v>
      </c>
      <c r="C42" s="4"/>
      <c r="D42" s="4"/>
      <c r="E42" s="4"/>
      <c r="F42" s="37">
        <f t="shared" si="0"/>
        <v>1</v>
      </c>
      <c r="G42" s="4"/>
      <c r="H42" s="4"/>
      <c r="I42" s="4"/>
      <c r="J42" s="4"/>
      <c r="K42" s="15">
        <f t="shared" si="1"/>
        <v>0</v>
      </c>
      <c r="L42" s="4"/>
      <c r="M42" s="4"/>
      <c r="N42" s="4"/>
      <c r="O42" s="4"/>
      <c r="P42" s="15">
        <f t="shared" si="2"/>
        <v>0</v>
      </c>
      <c r="Q42" s="58">
        <f t="shared" si="3"/>
        <v>1</v>
      </c>
      <c r="R42" s="4">
        <f t="shared" si="4"/>
        <v>0</v>
      </c>
      <c r="S42" s="4">
        <f t="shared" si="5"/>
        <v>0</v>
      </c>
      <c r="T42" s="4">
        <f t="shared" si="6"/>
        <v>0</v>
      </c>
      <c r="U42" s="55">
        <f t="shared" si="7"/>
        <v>1</v>
      </c>
    </row>
    <row r="43" spans="1:21" x14ac:dyDescent="0.25">
      <c r="A43" s="14" t="s">
        <v>836</v>
      </c>
      <c r="B43" s="4">
        <v>1</v>
      </c>
      <c r="C43" s="4"/>
      <c r="D43" s="4"/>
      <c r="E43" s="4"/>
      <c r="F43" s="37">
        <f t="shared" si="0"/>
        <v>1</v>
      </c>
      <c r="G43" s="4"/>
      <c r="H43" s="4"/>
      <c r="I43" s="4"/>
      <c r="J43" s="4"/>
      <c r="K43" s="15">
        <f t="shared" si="1"/>
        <v>0</v>
      </c>
      <c r="L43" s="4"/>
      <c r="M43" s="4"/>
      <c r="N43" s="4"/>
      <c r="O43" s="4"/>
      <c r="P43" s="15">
        <f t="shared" si="2"/>
        <v>0</v>
      </c>
      <c r="Q43" s="58">
        <f t="shared" si="3"/>
        <v>1</v>
      </c>
      <c r="R43" s="4">
        <f t="shared" si="4"/>
        <v>0</v>
      </c>
      <c r="S43" s="4">
        <f t="shared" si="5"/>
        <v>0</v>
      </c>
      <c r="T43" s="4">
        <f t="shared" si="6"/>
        <v>0</v>
      </c>
      <c r="U43" s="55">
        <f t="shared" si="7"/>
        <v>1</v>
      </c>
    </row>
    <row r="44" spans="1:21" x14ac:dyDescent="0.25">
      <c r="A44" s="14" t="s">
        <v>837</v>
      </c>
      <c r="B44" s="4">
        <v>1</v>
      </c>
      <c r="C44" s="4"/>
      <c r="D44" s="4"/>
      <c r="E44" s="4"/>
      <c r="F44" s="37">
        <f t="shared" si="0"/>
        <v>1</v>
      </c>
      <c r="G44" s="4"/>
      <c r="H44" s="4"/>
      <c r="I44" s="4"/>
      <c r="J44" s="4"/>
      <c r="K44" s="15">
        <f t="shared" si="1"/>
        <v>0</v>
      </c>
      <c r="L44" s="4">
        <f>1</f>
        <v>1</v>
      </c>
      <c r="M44" s="4"/>
      <c r="N44" s="4"/>
      <c r="O44" s="4"/>
      <c r="P44" s="15">
        <f t="shared" si="2"/>
        <v>1</v>
      </c>
      <c r="Q44" s="58">
        <f t="shared" si="3"/>
        <v>0</v>
      </c>
      <c r="R44" s="4">
        <f t="shared" si="4"/>
        <v>0</v>
      </c>
      <c r="S44" s="4">
        <f t="shared" si="5"/>
        <v>0</v>
      </c>
      <c r="T44" s="4">
        <f t="shared" si="6"/>
        <v>0</v>
      </c>
      <c r="U44" s="55">
        <f t="shared" si="7"/>
        <v>0</v>
      </c>
    </row>
    <row r="45" spans="1:21" x14ac:dyDescent="0.25">
      <c r="A45" s="14" t="s">
        <v>838</v>
      </c>
      <c r="B45" s="4">
        <v>1</v>
      </c>
      <c r="C45" s="4"/>
      <c r="D45" s="4"/>
      <c r="E45" s="4"/>
      <c r="F45" s="37">
        <f t="shared" si="0"/>
        <v>1</v>
      </c>
      <c r="G45" s="4"/>
      <c r="H45" s="4"/>
      <c r="I45" s="4"/>
      <c r="J45" s="4"/>
      <c r="K45" s="15">
        <f t="shared" si="1"/>
        <v>0</v>
      </c>
      <c r="L45" s="4"/>
      <c r="M45" s="4"/>
      <c r="N45" s="4"/>
      <c r="O45" s="4"/>
      <c r="P45" s="15">
        <f t="shared" si="2"/>
        <v>0</v>
      </c>
      <c r="Q45" s="58">
        <f t="shared" si="3"/>
        <v>1</v>
      </c>
      <c r="R45" s="4">
        <f t="shared" si="4"/>
        <v>0</v>
      </c>
      <c r="S45" s="4">
        <f t="shared" si="5"/>
        <v>0</v>
      </c>
      <c r="T45" s="4">
        <f t="shared" si="6"/>
        <v>0</v>
      </c>
      <c r="U45" s="55">
        <f t="shared" si="7"/>
        <v>1</v>
      </c>
    </row>
    <row r="46" spans="1:21" ht="15.75" thickBot="1" x14ac:dyDescent="0.3">
      <c r="A46" s="135" t="s">
        <v>839</v>
      </c>
      <c r="B46" s="24">
        <v>1</v>
      </c>
      <c r="C46" s="24"/>
      <c r="D46" s="24"/>
      <c r="E46" s="24"/>
      <c r="F46" s="128">
        <f t="shared" si="0"/>
        <v>1</v>
      </c>
      <c r="G46" s="24"/>
      <c r="H46" s="24"/>
      <c r="I46" s="24"/>
      <c r="J46" s="24"/>
      <c r="K46" s="121">
        <f t="shared" si="1"/>
        <v>0</v>
      </c>
      <c r="L46" s="24"/>
      <c r="M46" s="24"/>
      <c r="N46" s="24"/>
      <c r="O46" s="24"/>
      <c r="P46" s="121">
        <f t="shared" si="2"/>
        <v>0</v>
      </c>
      <c r="Q46" s="132">
        <f t="shared" si="3"/>
        <v>1</v>
      </c>
      <c r="R46" s="24">
        <f t="shared" si="4"/>
        <v>0</v>
      </c>
      <c r="S46" s="24">
        <f t="shared" si="5"/>
        <v>0</v>
      </c>
      <c r="T46" s="24">
        <f t="shared" si="6"/>
        <v>0</v>
      </c>
      <c r="U46" s="78">
        <f t="shared" si="7"/>
        <v>1</v>
      </c>
    </row>
    <row r="47" spans="1:21" s="106" customFormat="1" x14ac:dyDescent="0.25">
      <c r="A47" s="113"/>
      <c r="F47" s="108"/>
      <c r="K47" s="103"/>
      <c r="P47" s="103"/>
      <c r="Q47" s="107"/>
      <c r="U47" s="108"/>
    </row>
    <row r="48" spans="1:21" s="106" customFormat="1" x14ac:dyDescent="0.25">
      <c r="A48" s="113"/>
      <c r="F48" s="108"/>
      <c r="K48" s="103"/>
      <c r="P48" s="103"/>
      <c r="Q48" s="107"/>
      <c r="U48" s="108"/>
    </row>
    <row r="49" spans="1:21" s="106" customFormat="1" x14ac:dyDescent="0.25">
      <c r="A49" s="113"/>
      <c r="F49" s="108"/>
      <c r="K49" s="103"/>
      <c r="P49" s="103"/>
      <c r="Q49" s="107"/>
      <c r="U49" s="108"/>
    </row>
    <row r="50" spans="1:21" s="106" customFormat="1" x14ac:dyDescent="0.25">
      <c r="A50" s="113"/>
      <c r="F50" s="108"/>
      <c r="K50" s="103"/>
      <c r="P50" s="103"/>
      <c r="Q50" s="107"/>
      <c r="U50" s="108"/>
    </row>
    <row r="51" spans="1:21" s="106" customFormat="1" x14ac:dyDescent="0.25">
      <c r="A51" s="113"/>
      <c r="F51" s="108"/>
      <c r="K51" s="103"/>
      <c r="P51" s="103"/>
      <c r="Q51" s="107"/>
      <c r="U51" s="108"/>
    </row>
    <row r="52" spans="1:21" s="106" customFormat="1" x14ac:dyDescent="0.25">
      <c r="A52" s="113"/>
      <c r="F52" s="108"/>
      <c r="K52" s="103"/>
      <c r="P52" s="103"/>
      <c r="Q52" s="107"/>
      <c r="U52" s="108"/>
    </row>
    <row r="53" spans="1:21" s="106" customFormat="1" x14ac:dyDescent="0.25">
      <c r="A53" s="113"/>
      <c r="F53" s="108"/>
      <c r="K53" s="103"/>
      <c r="P53" s="103"/>
      <c r="Q53" s="107"/>
      <c r="U53" s="108"/>
    </row>
    <row r="54" spans="1:21" s="106" customFormat="1" x14ac:dyDescent="0.25">
      <c r="A54" s="113"/>
      <c r="F54" s="108"/>
      <c r="K54" s="103"/>
      <c r="P54" s="103"/>
      <c r="Q54" s="107"/>
      <c r="U54" s="108"/>
    </row>
    <row r="55" spans="1:21" s="106" customFormat="1" x14ac:dyDescent="0.25">
      <c r="A55" s="113"/>
      <c r="F55" s="108"/>
      <c r="K55" s="103"/>
      <c r="P55" s="103"/>
      <c r="Q55" s="107"/>
      <c r="U55" s="108"/>
    </row>
    <row r="56" spans="1:21" s="106" customFormat="1" x14ac:dyDescent="0.25">
      <c r="A56" s="113"/>
      <c r="F56" s="108"/>
      <c r="K56" s="103"/>
      <c r="P56" s="103"/>
      <c r="Q56" s="107"/>
      <c r="U56" s="108"/>
    </row>
    <row r="57" spans="1:21" s="106" customFormat="1" x14ac:dyDescent="0.25">
      <c r="A57" s="113"/>
      <c r="F57" s="108"/>
      <c r="K57" s="103"/>
      <c r="P57" s="103"/>
      <c r="Q57" s="107"/>
      <c r="U57" s="108"/>
    </row>
    <row r="58" spans="1:21" s="106" customFormat="1" x14ac:dyDescent="0.25">
      <c r="A58" s="113"/>
      <c r="F58" s="108"/>
      <c r="K58" s="103"/>
      <c r="P58" s="103"/>
      <c r="Q58" s="107"/>
      <c r="U58" s="108"/>
    </row>
    <row r="59" spans="1:21" s="106" customFormat="1" x14ac:dyDescent="0.25">
      <c r="A59" s="113"/>
      <c r="F59" s="108"/>
      <c r="K59" s="103"/>
      <c r="P59" s="103"/>
      <c r="Q59" s="107"/>
      <c r="U59" s="108"/>
    </row>
    <row r="60" spans="1:21" s="106" customFormat="1" x14ac:dyDescent="0.25">
      <c r="A60" s="137"/>
      <c r="F60" s="108"/>
      <c r="K60" s="103"/>
      <c r="P60" s="103"/>
      <c r="Q60" s="107"/>
      <c r="U60" s="108"/>
    </row>
    <row r="61" spans="1:21" s="106" customFormat="1" x14ac:dyDescent="0.25">
      <c r="A61" s="113"/>
      <c r="F61" s="108"/>
      <c r="K61" s="103"/>
      <c r="P61" s="103"/>
      <c r="Q61" s="107"/>
      <c r="U61" s="108"/>
    </row>
    <row r="62" spans="1:21" s="106" customFormat="1" x14ac:dyDescent="0.25">
      <c r="A62" s="113"/>
      <c r="F62" s="108"/>
      <c r="K62" s="103"/>
      <c r="P62" s="103"/>
      <c r="Q62" s="107"/>
      <c r="U62" s="108"/>
    </row>
    <row r="63" spans="1:21" s="106" customFormat="1" x14ac:dyDescent="0.25">
      <c r="A63" s="113"/>
      <c r="F63" s="108"/>
      <c r="K63" s="103"/>
      <c r="P63" s="103"/>
      <c r="Q63" s="107"/>
      <c r="U63" s="108"/>
    </row>
    <row r="64" spans="1:21" s="106" customFormat="1" x14ac:dyDescent="0.25">
      <c r="A64" s="113"/>
      <c r="F64" s="108"/>
      <c r="K64" s="103"/>
      <c r="P64" s="103"/>
      <c r="Q64" s="107"/>
      <c r="U64" s="108"/>
    </row>
    <row r="65" spans="1:21" s="106" customFormat="1" x14ac:dyDescent="0.25">
      <c r="A65" s="113"/>
      <c r="F65" s="108"/>
      <c r="K65" s="103"/>
      <c r="P65" s="103"/>
      <c r="Q65" s="107"/>
      <c r="U65" s="108"/>
    </row>
    <row r="66" spans="1:21" s="106" customFormat="1" x14ac:dyDescent="0.25">
      <c r="A66" s="113"/>
      <c r="F66" s="108"/>
      <c r="K66" s="103"/>
      <c r="P66" s="103"/>
      <c r="Q66" s="107"/>
      <c r="U66" s="108"/>
    </row>
    <row r="67" spans="1:21" s="106" customFormat="1" x14ac:dyDescent="0.25">
      <c r="A67" s="113"/>
      <c r="F67" s="108"/>
      <c r="K67" s="103"/>
      <c r="P67" s="103"/>
      <c r="Q67" s="107"/>
      <c r="U67" s="108"/>
    </row>
    <row r="68" spans="1:21" s="106" customFormat="1" x14ac:dyDescent="0.25">
      <c r="A68" s="113"/>
      <c r="F68" s="108"/>
      <c r="K68" s="103"/>
      <c r="P68" s="103"/>
      <c r="Q68" s="107"/>
      <c r="U68" s="108"/>
    </row>
    <row r="69" spans="1:21" s="106" customFormat="1" x14ac:dyDescent="0.25">
      <c r="A69" s="113"/>
      <c r="F69" s="108"/>
      <c r="K69" s="103"/>
      <c r="P69" s="103"/>
      <c r="Q69" s="107"/>
      <c r="U69" s="108"/>
    </row>
    <row r="70" spans="1:21" s="106" customFormat="1" x14ac:dyDescent="0.25">
      <c r="A70" s="113"/>
      <c r="F70" s="108"/>
      <c r="K70" s="103"/>
      <c r="P70" s="103"/>
      <c r="Q70" s="107"/>
      <c r="U70" s="108"/>
    </row>
    <row r="71" spans="1:21" s="106" customFormat="1" x14ac:dyDescent="0.25">
      <c r="A71" s="113"/>
      <c r="F71" s="108"/>
      <c r="K71" s="103"/>
      <c r="P71" s="103"/>
      <c r="Q71" s="107"/>
      <c r="U71" s="108"/>
    </row>
    <row r="72" spans="1:21" s="106" customFormat="1" x14ac:dyDescent="0.25">
      <c r="A72" s="113"/>
      <c r="F72" s="108"/>
      <c r="K72" s="103"/>
      <c r="P72" s="103"/>
      <c r="Q72" s="107"/>
      <c r="U72" s="108"/>
    </row>
    <row r="73" spans="1:21" s="106" customFormat="1" x14ac:dyDescent="0.25">
      <c r="A73" s="113"/>
      <c r="F73" s="108"/>
      <c r="K73" s="103"/>
      <c r="P73" s="103"/>
      <c r="Q73" s="107"/>
      <c r="U73" s="108"/>
    </row>
    <row r="74" spans="1:21" s="106" customFormat="1" x14ac:dyDescent="0.25">
      <c r="A74" s="113"/>
      <c r="F74" s="108"/>
      <c r="K74" s="103"/>
      <c r="P74" s="103"/>
      <c r="Q74" s="107"/>
      <c r="U74" s="108"/>
    </row>
    <row r="75" spans="1:21" s="106" customFormat="1" x14ac:dyDescent="0.25">
      <c r="A75" s="113"/>
      <c r="F75" s="108"/>
      <c r="K75" s="103"/>
      <c r="P75" s="103"/>
      <c r="Q75" s="107"/>
      <c r="U75" s="108"/>
    </row>
    <row r="76" spans="1:21" s="106" customFormat="1" x14ac:dyDescent="0.25">
      <c r="A76" s="113"/>
      <c r="F76" s="108"/>
      <c r="K76" s="103"/>
      <c r="P76" s="103"/>
      <c r="Q76" s="107"/>
      <c r="U76" s="108"/>
    </row>
    <row r="77" spans="1:21" s="106" customFormat="1" x14ac:dyDescent="0.25">
      <c r="A77" s="113"/>
      <c r="F77" s="108"/>
      <c r="K77" s="103"/>
      <c r="P77" s="103"/>
      <c r="Q77" s="107"/>
      <c r="U77" s="108"/>
    </row>
    <row r="78" spans="1:21" s="106" customFormat="1" x14ac:dyDescent="0.25">
      <c r="A78" s="113"/>
      <c r="F78" s="108"/>
      <c r="K78" s="103"/>
      <c r="P78" s="103"/>
      <c r="Q78" s="107"/>
      <c r="U78" s="108"/>
    </row>
    <row r="79" spans="1:21" s="106" customFormat="1" x14ac:dyDescent="0.25">
      <c r="A79" s="113"/>
      <c r="F79" s="108"/>
      <c r="K79" s="103"/>
      <c r="P79" s="103"/>
      <c r="Q79" s="107"/>
      <c r="U79" s="108"/>
    </row>
    <row r="80" spans="1:21" s="106" customFormat="1" x14ac:dyDescent="0.25">
      <c r="A80" s="113"/>
      <c r="F80" s="108"/>
      <c r="K80" s="103"/>
      <c r="P80" s="103"/>
      <c r="Q80" s="107"/>
      <c r="U80" s="108"/>
    </row>
    <row r="81" spans="1:21" s="106" customFormat="1" x14ac:dyDescent="0.25">
      <c r="A81" s="113"/>
      <c r="F81" s="108"/>
      <c r="K81" s="103"/>
      <c r="P81" s="103"/>
      <c r="Q81" s="107"/>
      <c r="U81" s="108"/>
    </row>
    <row r="82" spans="1:21" s="106" customFormat="1" x14ac:dyDescent="0.25">
      <c r="A82" s="113"/>
      <c r="F82" s="108"/>
      <c r="K82" s="103"/>
      <c r="P82" s="103"/>
      <c r="Q82" s="107"/>
      <c r="U82" s="108"/>
    </row>
    <row r="83" spans="1:21" s="106" customFormat="1" x14ac:dyDescent="0.25">
      <c r="A83" s="113"/>
      <c r="F83" s="108"/>
      <c r="K83" s="103"/>
      <c r="P83" s="103"/>
      <c r="Q83" s="107"/>
      <c r="U83" s="108"/>
    </row>
    <row r="84" spans="1:21" s="106" customFormat="1" x14ac:dyDescent="0.25">
      <c r="A84" s="113"/>
      <c r="F84" s="108"/>
      <c r="K84" s="103"/>
      <c r="P84" s="103"/>
      <c r="Q84" s="107"/>
      <c r="U84" s="108"/>
    </row>
    <row r="85" spans="1:21" s="106" customFormat="1" x14ac:dyDescent="0.25">
      <c r="A85" s="113"/>
      <c r="F85" s="108"/>
      <c r="K85" s="103"/>
      <c r="P85" s="103"/>
      <c r="Q85" s="107"/>
      <c r="U85" s="108"/>
    </row>
    <row r="86" spans="1:21" s="106" customFormat="1" x14ac:dyDescent="0.25">
      <c r="A86" s="113"/>
      <c r="F86" s="108"/>
      <c r="K86" s="103"/>
      <c r="P86" s="103"/>
      <c r="Q86" s="107"/>
      <c r="U86" s="108"/>
    </row>
    <row r="87" spans="1:21" s="106" customFormat="1" x14ac:dyDescent="0.25">
      <c r="A87" s="113"/>
      <c r="F87" s="108"/>
      <c r="K87" s="103"/>
      <c r="P87" s="103"/>
      <c r="Q87" s="107"/>
      <c r="U87" s="108"/>
    </row>
    <row r="88" spans="1:21" s="106" customFormat="1" x14ac:dyDescent="0.25">
      <c r="A88" s="113"/>
      <c r="F88" s="108"/>
      <c r="K88" s="103"/>
      <c r="P88" s="103"/>
      <c r="Q88" s="107"/>
      <c r="U88" s="108"/>
    </row>
    <row r="89" spans="1:21" s="106" customFormat="1" x14ac:dyDescent="0.25">
      <c r="A89" s="113"/>
      <c r="F89" s="108"/>
      <c r="K89" s="103"/>
      <c r="P89" s="103"/>
      <c r="Q89" s="107"/>
      <c r="U89" s="108"/>
    </row>
    <row r="90" spans="1:21" s="106" customFormat="1" x14ac:dyDescent="0.25">
      <c r="A90" s="113"/>
      <c r="F90" s="108"/>
      <c r="K90" s="103"/>
      <c r="P90" s="103"/>
      <c r="Q90" s="107"/>
      <c r="U90" s="108"/>
    </row>
    <row r="91" spans="1:21" s="106" customFormat="1" x14ac:dyDescent="0.25">
      <c r="A91" s="113"/>
      <c r="F91" s="108"/>
      <c r="K91" s="103"/>
      <c r="P91" s="103"/>
      <c r="Q91" s="107"/>
      <c r="U91" s="108"/>
    </row>
    <row r="92" spans="1:21" s="106" customFormat="1" x14ac:dyDescent="0.25">
      <c r="A92" s="113"/>
      <c r="F92" s="108"/>
      <c r="K92" s="103"/>
      <c r="P92" s="103"/>
      <c r="Q92" s="107"/>
      <c r="U92" s="108"/>
    </row>
    <row r="93" spans="1:21" s="106" customFormat="1" x14ac:dyDescent="0.25">
      <c r="A93" s="113"/>
      <c r="F93" s="108"/>
      <c r="K93" s="103"/>
      <c r="P93" s="103"/>
      <c r="Q93" s="107"/>
      <c r="U93" s="108"/>
    </row>
    <row r="94" spans="1:21" s="106" customFormat="1" x14ac:dyDescent="0.25">
      <c r="A94" s="113"/>
      <c r="F94" s="108"/>
      <c r="K94" s="103"/>
      <c r="P94" s="103"/>
      <c r="Q94" s="107"/>
      <c r="U94" s="108"/>
    </row>
    <row r="95" spans="1:21" s="106" customFormat="1" x14ac:dyDescent="0.25">
      <c r="A95" s="113"/>
      <c r="F95" s="108"/>
      <c r="K95" s="103"/>
      <c r="P95" s="103"/>
      <c r="Q95" s="107"/>
      <c r="U95" s="108"/>
    </row>
    <row r="96" spans="1:21" s="106" customFormat="1" x14ac:dyDescent="0.25">
      <c r="A96" s="113"/>
      <c r="F96" s="108"/>
      <c r="K96" s="103"/>
      <c r="P96" s="103"/>
      <c r="Q96" s="107"/>
      <c r="U96" s="108"/>
    </row>
    <row r="97" spans="1:21" s="106" customFormat="1" x14ac:dyDescent="0.25">
      <c r="A97" s="113"/>
      <c r="F97" s="108"/>
      <c r="K97" s="103"/>
      <c r="P97" s="103"/>
      <c r="Q97" s="107"/>
      <c r="U97" s="108"/>
    </row>
    <row r="98" spans="1:21" s="106" customFormat="1" x14ac:dyDescent="0.25">
      <c r="A98" s="113"/>
      <c r="F98" s="108"/>
      <c r="K98" s="103"/>
      <c r="P98" s="103"/>
      <c r="Q98" s="107"/>
      <c r="U98" s="108"/>
    </row>
    <row r="99" spans="1:21" s="106" customFormat="1" x14ac:dyDescent="0.25">
      <c r="A99" s="113"/>
      <c r="F99" s="108"/>
      <c r="K99" s="103"/>
      <c r="P99" s="103"/>
      <c r="Q99" s="107"/>
      <c r="U99" s="108"/>
    </row>
    <row r="100" spans="1:21" s="106" customFormat="1" x14ac:dyDescent="0.25">
      <c r="A100" s="113"/>
      <c r="F100" s="108"/>
      <c r="K100" s="103"/>
      <c r="P100" s="103"/>
      <c r="Q100" s="107"/>
      <c r="U100" s="108"/>
    </row>
    <row r="101" spans="1:21" s="106" customFormat="1" x14ac:dyDescent="0.25">
      <c r="A101" s="113"/>
      <c r="F101" s="108"/>
      <c r="K101" s="103"/>
      <c r="P101" s="103"/>
      <c r="Q101" s="107"/>
      <c r="U101" s="108"/>
    </row>
    <row r="102" spans="1:21" s="106" customFormat="1" x14ac:dyDescent="0.25">
      <c r="A102" s="113"/>
      <c r="F102" s="108"/>
      <c r="K102" s="103"/>
      <c r="P102" s="103"/>
      <c r="Q102" s="107"/>
      <c r="U102" s="108"/>
    </row>
    <row r="103" spans="1:21" s="106" customFormat="1" x14ac:dyDescent="0.25">
      <c r="A103" s="113"/>
      <c r="F103" s="108"/>
      <c r="K103" s="103"/>
      <c r="P103" s="103"/>
      <c r="Q103" s="107"/>
      <c r="U103" s="108"/>
    </row>
    <row r="104" spans="1:21" s="106" customFormat="1" x14ac:dyDescent="0.25">
      <c r="A104" s="113"/>
      <c r="F104" s="108"/>
      <c r="K104" s="103"/>
      <c r="P104" s="103"/>
      <c r="Q104" s="107"/>
      <c r="U104" s="108"/>
    </row>
    <row r="105" spans="1:21" s="106" customFormat="1" x14ac:dyDescent="0.25">
      <c r="A105" s="113"/>
      <c r="F105" s="108"/>
      <c r="K105" s="103"/>
      <c r="P105" s="103"/>
      <c r="Q105" s="107"/>
      <c r="U105" s="108"/>
    </row>
    <row r="106" spans="1:21" s="106" customFormat="1" x14ac:dyDescent="0.25">
      <c r="A106" s="113"/>
      <c r="F106" s="108"/>
      <c r="K106" s="103"/>
      <c r="P106" s="103"/>
      <c r="Q106" s="107"/>
      <c r="U106" s="108"/>
    </row>
    <row r="107" spans="1:21" s="106" customFormat="1" x14ac:dyDescent="0.25">
      <c r="A107" s="113"/>
      <c r="F107" s="108"/>
      <c r="K107" s="103"/>
      <c r="P107" s="103"/>
      <c r="Q107" s="107"/>
      <c r="U107" s="108"/>
    </row>
    <row r="108" spans="1:21" s="106" customFormat="1" x14ac:dyDescent="0.25">
      <c r="A108" s="113"/>
      <c r="F108" s="108"/>
      <c r="K108" s="103"/>
      <c r="P108" s="103"/>
      <c r="Q108" s="107"/>
      <c r="U108" s="108"/>
    </row>
    <row r="109" spans="1:21" s="106" customFormat="1" x14ac:dyDescent="0.25">
      <c r="A109" s="113"/>
      <c r="F109" s="108"/>
      <c r="K109" s="103"/>
      <c r="P109" s="103"/>
      <c r="Q109" s="107"/>
      <c r="U109" s="108"/>
    </row>
    <row r="110" spans="1:21" s="106" customFormat="1" x14ac:dyDescent="0.25">
      <c r="A110" s="113"/>
      <c r="F110" s="108"/>
      <c r="K110" s="103"/>
      <c r="P110" s="103"/>
      <c r="Q110" s="107"/>
      <c r="U110" s="108"/>
    </row>
    <row r="111" spans="1:21" s="106" customFormat="1" x14ac:dyDescent="0.25">
      <c r="A111" s="113"/>
      <c r="F111" s="108"/>
      <c r="K111" s="103"/>
      <c r="P111" s="103"/>
      <c r="Q111" s="107"/>
      <c r="U111" s="108"/>
    </row>
    <row r="112" spans="1:21" s="106" customFormat="1" x14ac:dyDescent="0.25">
      <c r="A112" s="113"/>
      <c r="F112" s="108"/>
      <c r="K112" s="103"/>
      <c r="P112" s="103"/>
      <c r="Q112" s="107"/>
      <c r="U112" s="108"/>
    </row>
    <row r="113" spans="1:21" s="106" customFormat="1" x14ac:dyDescent="0.25">
      <c r="A113" s="113"/>
      <c r="F113" s="108"/>
      <c r="K113" s="103"/>
      <c r="P113" s="103"/>
      <c r="Q113" s="107"/>
      <c r="U113" s="108"/>
    </row>
    <row r="114" spans="1:21" s="106" customFormat="1" x14ac:dyDescent="0.25">
      <c r="A114" s="113"/>
      <c r="F114" s="108"/>
      <c r="K114" s="103"/>
      <c r="P114" s="103"/>
      <c r="Q114" s="107"/>
      <c r="U114" s="108"/>
    </row>
    <row r="115" spans="1:21" s="106" customFormat="1" x14ac:dyDescent="0.25">
      <c r="A115" s="113"/>
      <c r="F115" s="108"/>
      <c r="K115" s="103"/>
      <c r="P115" s="103"/>
      <c r="Q115" s="107"/>
      <c r="U115" s="108"/>
    </row>
    <row r="116" spans="1:21" s="106" customFormat="1" x14ac:dyDescent="0.25">
      <c r="A116" s="113"/>
      <c r="F116" s="108"/>
      <c r="K116" s="103"/>
      <c r="P116" s="103"/>
      <c r="Q116" s="107"/>
      <c r="U116" s="108"/>
    </row>
    <row r="117" spans="1:21" s="106" customFormat="1" x14ac:dyDescent="0.25">
      <c r="A117" s="113"/>
      <c r="F117" s="108"/>
      <c r="K117" s="103"/>
      <c r="P117" s="103"/>
      <c r="Q117" s="107"/>
      <c r="U117" s="108"/>
    </row>
    <row r="118" spans="1:21" s="106" customFormat="1" x14ac:dyDescent="0.25">
      <c r="A118" s="113"/>
      <c r="F118" s="108"/>
      <c r="K118" s="103"/>
      <c r="P118" s="103"/>
      <c r="Q118" s="107"/>
      <c r="U118" s="108"/>
    </row>
    <row r="119" spans="1:21" s="106" customFormat="1" x14ac:dyDescent="0.25">
      <c r="A119" s="113"/>
      <c r="F119" s="108"/>
      <c r="K119" s="103"/>
      <c r="P119" s="103"/>
      <c r="Q119" s="107"/>
      <c r="U119" s="108"/>
    </row>
    <row r="120" spans="1:21" s="106" customFormat="1" x14ac:dyDescent="0.25">
      <c r="A120" s="113"/>
      <c r="F120" s="108"/>
      <c r="K120" s="103"/>
      <c r="P120" s="103"/>
      <c r="Q120" s="107"/>
      <c r="U120" s="108"/>
    </row>
    <row r="121" spans="1:21" s="106" customFormat="1" x14ac:dyDescent="0.25">
      <c r="A121" s="113"/>
      <c r="F121" s="108"/>
      <c r="K121" s="103"/>
      <c r="P121" s="103"/>
      <c r="Q121" s="107"/>
      <c r="U121" s="108"/>
    </row>
    <row r="122" spans="1:21" s="106" customFormat="1" x14ac:dyDescent="0.25">
      <c r="A122" s="113"/>
      <c r="F122" s="108"/>
      <c r="K122" s="103"/>
      <c r="P122" s="103"/>
      <c r="Q122" s="107"/>
      <c r="U122" s="108"/>
    </row>
    <row r="123" spans="1:21" s="106" customFormat="1" x14ac:dyDescent="0.25">
      <c r="A123" s="113"/>
      <c r="F123" s="108"/>
      <c r="K123" s="103"/>
      <c r="P123" s="103"/>
      <c r="Q123" s="107"/>
      <c r="U123" s="108"/>
    </row>
    <row r="124" spans="1:21" s="106" customFormat="1" x14ac:dyDescent="0.25">
      <c r="A124" s="113"/>
      <c r="F124" s="108"/>
      <c r="K124" s="103"/>
      <c r="P124" s="103"/>
      <c r="Q124" s="107"/>
      <c r="U124" s="108"/>
    </row>
    <row r="125" spans="1:21" s="106" customFormat="1" x14ac:dyDescent="0.25">
      <c r="A125" s="113"/>
      <c r="F125" s="108"/>
      <c r="K125" s="103"/>
      <c r="P125" s="103"/>
      <c r="Q125" s="107"/>
      <c r="U125" s="108"/>
    </row>
    <row r="126" spans="1:21" s="106" customFormat="1" x14ac:dyDescent="0.25">
      <c r="A126" s="113"/>
      <c r="F126" s="108"/>
      <c r="K126" s="103"/>
      <c r="P126" s="103"/>
      <c r="Q126" s="107"/>
      <c r="U126" s="108"/>
    </row>
    <row r="127" spans="1:21" s="106" customFormat="1" x14ac:dyDescent="0.25">
      <c r="A127" s="113"/>
      <c r="F127" s="108"/>
      <c r="K127" s="103"/>
      <c r="P127" s="103"/>
      <c r="Q127" s="107"/>
      <c r="U127" s="108"/>
    </row>
    <row r="128" spans="1:21" s="106" customFormat="1" x14ac:dyDescent="0.25">
      <c r="A128" s="113"/>
      <c r="F128" s="108"/>
      <c r="K128" s="103"/>
      <c r="P128" s="103"/>
      <c r="Q128" s="107"/>
      <c r="U128" s="108"/>
    </row>
    <row r="129" spans="1:21" s="106" customFormat="1" x14ac:dyDescent="0.25">
      <c r="A129" s="113"/>
      <c r="F129" s="108"/>
      <c r="K129" s="103"/>
      <c r="P129" s="103"/>
      <c r="Q129" s="107"/>
      <c r="U129" s="108"/>
    </row>
    <row r="130" spans="1:21" s="106" customFormat="1" x14ac:dyDescent="0.25">
      <c r="A130" s="113"/>
      <c r="F130" s="108"/>
      <c r="K130" s="103"/>
      <c r="P130" s="103"/>
      <c r="Q130" s="107"/>
      <c r="U130" s="108"/>
    </row>
    <row r="131" spans="1:21" s="106" customFormat="1" x14ac:dyDescent="0.25">
      <c r="A131" s="113"/>
      <c r="F131" s="108"/>
      <c r="K131" s="103"/>
      <c r="P131" s="103"/>
      <c r="Q131" s="107"/>
      <c r="U131" s="108"/>
    </row>
    <row r="132" spans="1:21" s="106" customFormat="1" x14ac:dyDescent="0.25">
      <c r="A132" s="113"/>
      <c r="F132" s="108"/>
      <c r="K132" s="103"/>
      <c r="P132" s="103"/>
      <c r="Q132" s="107"/>
      <c r="U132" s="108"/>
    </row>
    <row r="133" spans="1:21" s="106" customFormat="1" x14ac:dyDescent="0.25">
      <c r="A133" s="113"/>
      <c r="F133" s="108"/>
      <c r="K133" s="103"/>
      <c r="P133" s="103"/>
      <c r="Q133" s="107"/>
      <c r="U133" s="108"/>
    </row>
    <row r="134" spans="1:21" s="106" customFormat="1" x14ac:dyDescent="0.25">
      <c r="A134" s="113"/>
      <c r="F134" s="108"/>
      <c r="K134" s="103"/>
      <c r="P134" s="103"/>
      <c r="Q134" s="107"/>
      <c r="U134" s="108"/>
    </row>
    <row r="135" spans="1:21" s="106" customFormat="1" x14ac:dyDescent="0.25">
      <c r="A135" s="113"/>
      <c r="F135" s="108"/>
      <c r="K135" s="103"/>
      <c r="P135" s="103"/>
      <c r="Q135" s="107"/>
      <c r="U135" s="108"/>
    </row>
    <row r="136" spans="1:21" s="106" customFormat="1" x14ac:dyDescent="0.25">
      <c r="A136" s="113"/>
      <c r="F136" s="108"/>
      <c r="K136" s="103"/>
      <c r="P136" s="103"/>
      <c r="Q136" s="107"/>
      <c r="U136" s="108"/>
    </row>
    <row r="137" spans="1:21" s="106" customFormat="1" x14ac:dyDescent="0.25">
      <c r="A137" s="113"/>
      <c r="F137" s="108"/>
      <c r="K137" s="103"/>
      <c r="P137" s="103"/>
      <c r="Q137" s="107"/>
      <c r="U137" s="108"/>
    </row>
    <row r="138" spans="1:21" s="106" customFormat="1" x14ac:dyDescent="0.25">
      <c r="A138" s="113"/>
      <c r="F138" s="108"/>
      <c r="K138" s="103"/>
      <c r="P138" s="103"/>
      <c r="Q138" s="107"/>
      <c r="U138" s="108"/>
    </row>
    <row r="139" spans="1:21" s="106" customFormat="1" x14ac:dyDescent="0.25">
      <c r="A139" s="113"/>
      <c r="F139" s="108"/>
      <c r="K139" s="103"/>
      <c r="P139" s="103"/>
      <c r="Q139" s="107"/>
      <c r="U139" s="108"/>
    </row>
    <row r="140" spans="1:21" s="106" customFormat="1" x14ac:dyDescent="0.25">
      <c r="A140" s="113"/>
      <c r="F140" s="108"/>
      <c r="K140" s="103"/>
      <c r="P140" s="103"/>
      <c r="Q140" s="107"/>
      <c r="U140" s="108"/>
    </row>
    <row r="141" spans="1:21" s="106" customFormat="1" x14ac:dyDescent="0.25">
      <c r="A141" s="113"/>
      <c r="F141" s="108"/>
      <c r="K141" s="103"/>
      <c r="P141" s="103"/>
      <c r="Q141" s="107"/>
      <c r="U141" s="108"/>
    </row>
    <row r="142" spans="1:21" s="106" customFormat="1" x14ac:dyDescent="0.25">
      <c r="A142" s="113"/>
      <c r="F142" s="108"/>
      <c r="K142" s="103"/>
      <c r="P142" s="103"/>
      <c r="Q142" s="107"/>
      <c r="U142" s="108"/>
    </row>
    <row r="143" spans="1:21" s="106" customFormat="1" x14ac:dyDescent="0.25">
      <c r="A143" s="113"/>
      <c r="F143" s="108"/>
      <c r="K143" s="103"/>
      <c r="P143" s="103"/>
      <c r="Q143" s="107"/>
      <c r="U143" s="108"/>
    </row>
    <row r="144" spans="1:21" s="106" customFormat="1" x14ac:dyDescent="0.25">
      <c r="A144" s="113"/>
      <c r="F144" s="108"/>
      <c r="K144" s="103"/>
      <c r="P144" s="103"/>
      <c r="Q144" s="107"/>
      <c r="U144" s="108"/>
    </row>
    <row r="145" spans="1:21" s="106" customFormat="1" x14ac:dyDescent="0.25">
      <c r="A145" s="113"/>
      <c r="F145" s="108"/>
      <c r="K145" s="103"/>
      <c r="P145" s="103"/>
      <c r="Q145" s="107"/>
      <c r="U145" s="108"/>
    </row>
    <row r="146" spans="1:21" s="106" customFormat="1" x14ac:dyDescent="0.25">
      <c r="A146" s="113"/>
      <c r="F146" s="108"/>
      <c r="K146" s="103"/>
      <c r="P146" s="103"/>
      <c r="Q146" s="107"/>
      <c r="U146" s="108"/>
    </row>
    <row r="147" spans="1:21" s="106" customFormat="1" x14ac:dyDescent="0.25">
      <c r="A147" s="113"/>
      <c r="F147" s="108"/>
      <c r="K147" s="103"/>
      <c r="P147" s="103"/>
      <c r="Q147" s="107"/>
      <c r="U147" s="108"/>
    </row>
    <row r="148" spans="1:21" s="106" customFormat="1" x14ac:dyDescent="0.25">
      <c r="A148" s="113"/>
      <c r="F148" s="108"/>
      <c r="K148" s="103"/>
      <c r="P148" s="103"/>
      <c r="Q148" s="107"/>
      <c r="U148" s="108"/>
    </row>
    <row r="149" spans="1:21" s="106" customFormat="1" x14ac:dyDescent="0.25">
      <c r="A149" s="113"/>
      <c r="F149" s="108"/>
      <c r="K149" s="103"/>
      <c r="P149" s="103"/>
      <c r="Q149" s="107"/>
      <c r="U149" s="108"/>
    </row>
    <row r="150" spans="1:21" s="106" customFormat="1" x14ac:dyDescent="0.25">
      <c r="A150" s="113"/>
      <c r="F150" s="108"/>
      <c r="K150" s="103"/>
      <c r="P150" s="103"/>
      <c r="Q150" s="107"/>
      <c r="U150" s="108"/>
    </row>
    <row r="151" spans="1:21" s="106" customFormat="1" x14ac:dyDescent="0.25">
      <c r="A151" s="113"/>
      <c r="F151" s="108"/>
      <c r="K151" s="103"/>
      <c r="P151" s="103"/>
      <c r="Q151" s="107"/>
      <c r="U151" s="108"/>
    </row>
    <row r="152" spans="1:21" s="106" customFormat="1" x14ac:dyDescent="0.25">
      <c r="A152" s="113"/>
      <c r="F152" s="108"/>
      <c r="K152" s="103"/>
      <c r="P152" s="103"/>
      <c r="Q152" s="107"/>
      <c r="U152" s="108"/>
    </row>
    <row r="153" spans="1:21" s="106" customFormat="1" x14ac:dyDescent="0.25">
      <c r="A153" s="113"/>
      <c r="F153" s="108"/>
      <c r="K153" s="103"/>
      <c r="P153" s="103"/>
      <c r="Q153" s="107"/>
      <c r="U153" s="108"/>
    </row>
    <row r="154" spans="1:21" s="106" customFormat="1" x14ac:dyDescent="0.25">
      <c r="A154" s="113"/>
      <c r="F154" s="108"/>
      <c r="K154" s="103"/>
      <c r="P154" s="103"/>
      <c r="Q154" s="107"/>
      <c r="U154" s="108"/>
    </row>
    <row r="155" spans="1:21" s="106" customFormat="1" x14ac:dyDescent="0.25">
      <c r="A155" s="113"/>
      <c r="F155" s="108"/>
      <c r="K155" s="103"/>
      <c r="P155" s="103"/>
      <c r="Q155" s="107"/>
      <c r="U155" s="108"/>
    </row>
    <row r="156" spans="1:21" s="106" customFormat="1" x14ac:dyDescent="0.25">
      <c r="F156" s="108"/>
      <c r="K156" s="103"/>
      <c r="P156" s="103"/>
      <c r="Q156" s="107"/>
      <c r="U156" s="108"/>
    </row>
    <row r="157" spans="1:21" s="106" customFormat="1" x14ac:dyDescent="0.25">
      <c r="F157" s="108"/>
      <c r="K157" s="103"/>
      <c r="P157" s="103"/>
      <c r="Q157" s="107"/>
      <c r="U157" s="108"/>
    </row>
    <row r="158" spans="1:21" s="106" customFormat="1" x14ac:dyDescent="0.25"/>
    <row r="159" spans="1:21" s="106" customFormat="1" x14ac:dyDescent="0.25"/>
    <row r="160" spans="1:21" s="106" customFormat="1" x14ac:dyDescent="0.25"/>
    <row r="161" s="106" customFormat="1" x14ac:dyDescent="0.25"/>
    <row r="162" s="106" customFormat="1" x14ac:dyDescent="0.25"/>
    <row r="163" s="106" customFormat="1" x14ac:dyDescent="0.25"/>
    <row r="164" s="106" customFormat="1" x14ac:dyDescent="0.25"/>
    <row r="165" s="106" customFormat="1" x14ac:dyDescent="0.25"/>
    <row r="166" s="106" customFormat="1" x14ac:dyDescent="0.25"/>
    <row r="167" s="106" customFormat="1" x14ac:dyDescent="0.25"/>
    <row r="168" s="106" customFormat="1" x14ac:dyDescent="0.25"/>
    <row r="169" s="106" customFormat="1" x14ac:dyDescent="0.25"/>
  </sheetData>
  <mergeCells count="4">
    <mergeCell ref="B1:F1"/>
    <mergeCell ref="G1:K1"/>
    <mergeCell ref="L1:P1"/>
    <mergeCell ref="Q1:U1"/>
  </mergeCells>
  <pageMargins left="0.2" right="0.2" top="0.25" bottom="0.2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4"/>
  <sheetViews>
    <sheetView workbookViewId="0">
      <selection activeCell="L7" sqref="L7"/>
    </sheetView>
  </sheetViews>
  <sheetFormatPr defaultRowHeight="15" x14ac:dyDescent="0.25"/>
  <cols>
    <col min="1" max="1" width="35.28515625" bestFit="1" customWidth="1"/>
    <col min="2" max="2" width="4.5703125" customWidth="1"/>
    <col min="3" max="3" width="4.42578125" hidden="1" customWidth="1"/>
    <col min="4" max="4" width="4.140625" customWidth="1"/>
    <col min="5" max="5" width="4.5703125" customWidth="1"/>
    <col min="6" max="6" width="6.5703125" bestFit="1" customWidth="1"/>
    <col min="7" max="7" width="3.5703125" customWidth="1"/>
    <col min="8" max="8" width="3" hidden="1" customWidth="1"/>
    <col min="9" max="9" width="3.85546875" customWidth="1"/>
    <col min="10" max="10" width="3.7109375" customWidth="1"/>
    <col min="11" max="11" width="6.5703125" customWidth="1"/>
    <col min="12" max="12" width="3.5703125" customWidth="1"/>
    <col min="13" max="13" width="3" hidden="1" customWidth="1"/>
    <col min="14" max="14" width="3.85546875" customWidth="1"/>
    <col min="15" max="15" width="3.7109375" customWidth="1"/>
    <col min="16" max="16" width="6.5703125" customWidth="1"/>
    <col min="17" max="17" width="5.5703125" customWidth="1"/>
    <col min="18" max="18" width="4.42578125" hidden="1" customWidth="1"/>
    <col min="19" max="20" width="4.42578125" customWidth="1"/>
    <col min="21" max="21" width="7.42578125" customWidth="1"/>
  </cols>
  <sheetData>
    <row r="1" spans="1:21" ht="15.75" x14ac:dyDescent="0.25">
      <c r="A1" s="4"/>
      <c r="B1" s="184" t="s">
        <v>141</v>
      </c>
      <c r="C1" s="184"/>
      <c r="D1" s="184"/>
      <c r="E1" s="184"/>
      <c r="F1" s="184"/>
      <c r="G1" s="191" t="s">
        <v>143</v>
      </c>
      <c r="H1" s="192"/>
      <c r="I1" s="192"/>
      <c r="J1" s="192"/>
      <c r="K1" s="193"/>
      <c r="L1" s="191" t="s">
        <v>144</v>
      </c>
      <c r="M1" s="192"/>
      <c r="N1" s="192"/>
      <c r="O1" s="192"/>
      <c r="P1" s="193"/>
      <c r="Q1" s="194" t="s">
        <v>146</v>
      </c>
      <c r="R1" s="194"/>
      <c r="S1" s="194"/>
      <c r="T1" s="194"/>
      <c r="U1" s="194"/>
    </row>
    <row r="2" spans="1:21" x14ac:dyDescent="0.25">
      <c r="A2" s="4" t="s">
        <v>138</v>
      </c>
      <c r="B2" s="5" t="s">
        <v>345</v>
      </c>
      <c r="C2" s="5" t="s">
        <v>4</v>
      </c>
      <c r="D2" s="5" t="s">
        <v>5</v>
      </c>
      <c r="E2" s="5" t="s">
        <v>6</v>
      </c>
      <c r="F2" s="5" t="s">
        <v>69</v>
      </c>
      <c r="G2" s="51" t="s">
        <v>345</v>
      </c>
      <c r="H2" s="51" t="s">
        <v>4</v>
      </c>
      <c r="I2" s="51" t="s">
        <v>142</v>
      </c>
      <c r="J2" s="51" t="s">
        <v>6</v>
      </c>
      <c r="K2" s="51" t="s">
        <v>69</v>
      </c>
      <c r="L2" s="51" t="s">
        <v>345</v>
      </c>
      <c r="M2" s="51" t="s">
        <v>4</v>
      </c>
      <c r="N2" s="51" t="s">
        <v>142</v>
      </c>
      <c r="O2" s="51" t="s">
        <v>6</v>
      </c>
      <c r="P2" s="51" t="s">
        <v>69</v>
      </c>
      <c r="Q2" s="51" t="s">
        <v>345</v>
      </c>
      <c r="R2" s="51" t="s">
        <v>4</v>
      </c>
      <c r="S2" s="51" t="s">
        <v>142</v>
      </c>
      <c r="T2" s="51" t="s">
        <v>6</v>
      </c>
      <c r="U2" s="51" t="s">
        <v>69</v>
      </c>
    </row>
    <row r="3" spans="1:21" x14ac:dyDescent="0.25">
      <c r="A3" s="56" t="s">
        <v>149</v>
      </c>
      <c r="B3" s="4"/>
      <c r="C3" s="4"/>
      <c r="D3" s="4"/>
      <c r="E3" s="4"/>
      <c r="F3" s="37">
        <f t="shared" ref="F3:F50" si="0">B3+C3+D3+E3</f>
        <v>0</v>
      </c>
      <c r="G3" s="4"/>
      <c r="H3" s="4"/>
      <c r="I3" s="4"/>
      <c r="J3" s="4"/>
      <c r="K3" s="15">
        <f>G3+H3+I3+J3</f>
        <v>0</v>
      </c>
      <c r="L3" s="4"/>
      <c r="M3" s="4"/>
      <c r="N3" s="4"/>
      <c r="O3" s="4"/>
      <c r="P3" s="15">
        <f>L3+M3+N3+O3</f>
        <v>0</v>
      </c>
      <c r="Q3" s="58">
        <f t="shared" ref="Q3:Q49" si="1">B3+G3-L3</f>
        <v>0</v>
      </c>
      <c r="R3" s="4">
        <f t="shared" ref="R3:R49" si="2">C3+H3-M3</f>
        <v>0</v>
      </c>
      <c r="S3" s="4">
        <f t="shared" ref="S3:S49" si="3">D3+I3-N3</f>
        <v>0</v>
      </c>
      <c r="T3" s="4">
        <f t="shared" ref="T3:T49" si="4">E3+J3-O3</f>
        <v>0</v>
      </c>
      <c r="U3" s="55">
        <f t="shared" ref="U3:U49" si="5">F3+K3-P3</f>
        <v>0</v>
      </c>
    </row>
    <row r="4" spans="1:21" x14ac:dyDescent="0.25">
      <c r="A4" s="7" t="s">
        <v>760</v>
      </c>
      <c r="B4" s="4">
        <v>56</v>
      </c>
      <c r="C4" s="4"/>
      <c r="D4" s="4"/>
      <c r="E4" s="4"/>
      <c r="F4" s="37">
        <f t="shared" si="0"/>
        <v>56</v>
      </c>
      <c r="G4" s="4"/>
      <c r="H4" s="4"/>
      <c r="I4" s="4"/>
      <c r="J4" s="4"/>
      <c r="K4" s="15">
        <f t="shared" ref="K4:K50" si="6">G4+H4+I4+J4</f>
        <v>0</v>
      </c>
      <c r="L4" s="4">
        <f>1+1+2+1+4+1+2</f>
        <v>12</v>
      </c>
      <c r="M4" s="4"/>
      <c r="N4" s="4"/>
      <c r="O4" s="4"/>
      <c r="P4" s="15">
        <f t="shared" ref="P4:P50" si="7">L4+M4+N4+O4</f>
        <v>12</v>
      </c>
      <c r="Q4" s="58">
        <f t="shared" si="1"/>
        <v>44</v>
      </c>
      <c r="R4" s="4">
        <f t="shared" si="2"/>
        <v>0</v>
      </c>
      <c r="S4" s="4">
        <f t="shared" si="3"/>
        <v>0</v>
      </c>
      <c r="T4" s="4">
        <f t="shared" si="4"/>
        <v>0</v>
      </c>
      <c r="U4" s="55">
        <f t="shared" si="5"/>
        <v>44</v>
      </c>
    </row>
    <row r="5" spans="1:21" x14ac:dyDescent="0.25">
      <c r="A5" s="7" t="s">
        <v>761</v>
      </c>
      <c r="B5" s="4">
        <v>54</v>
      </c>
      <c r="C5" s="4"/>
      <c r="D5" s="4"/>
      <c r="E5" s="4"/>
      <c r="F5" s="37">
        <f t="shared" si="0"/>
        <v>54</v>
      </c>
      <c r="G5" s="4"/>
      <c r="H5" s="4"/>
      <c r="I5" s="4"/>
      <c r="J5" s="4"/>
      <c r="K5" s="15">
        <f t="shared" si="6"/>
        <v>0</v>
      </c>
      <c r="L5" s="4">
        <f>1+1+1</f>
        <v>3</v>
      </c>
      <c r="M5" s="4"/>
      <c r="N5" s="4"/>
      <c r="O5" s="4"/>
      <c r="P5" s="15">
        <f t="shared" si="7"/>
        <v>3</v>
      </c>
      <c r="Q5" s="58">
        <f t="shared" si="1"/>
        <v>51</v>
      </c>
      <c r="R5" s="4">
        <f t="shared" si="2"/>
        <v>0</v>
      </c>
      <c r="S5" s="4">
        <f t="shared" si="3"/>
        <v>0</v>
      </c>
      <c r="T5" s="4">
        <f t="shared" si="4"/>
        <v>0</v>
      </c>
      <c r="U5" s="55">
        <f t="shared" si="5"/>
        <v>51</v>
      </c>
    </row>
    <row r="6" spans="1:21" x14ac:dyDescent="0.25">
      <c r="A6" s="7" t="s">
        <v>762</v>
      </c>
      <c r="B6" s="4">
        <v>86</v>
      </c>
      <c r="C6" s="4"/>
      <c r="D6" s="4"/>
      <c r="E6" s="4"/>
      <c r="F6" s="37">
        <f t="shared" si="0"/>
        <v>86</v>
      </c>
      <c r="G6" s="4"/>
      <c r="H6" s="4"/>
      <c r="I6" s="4"/>
      <c r="J6" s="4"/>
      <c r="K6" s="15">
        <f t="shared" si="6"/>
        <v>0</v>
      </c>
      <c r="L6" s="4">
        <f>1+1+2+1+2+2+1+1+2+2+5</f>
        <v>20</v>
      </c>
      <c r="M6" s="4"/>
      <c r="N6" s="4"/>
      <c r="O6" s="4"/>
      <c r="P6" s="15">
        <f t="shared" si="7"/>
        <v>20</v>
      </c>
      <c r="Q6" s="58">
        <f t="shared" si="1"/>
        <v>66</v>
      </c>
      <c r="R6" s="4">
        <f t="shared" si="2"/>
        <v>0</v>
      </c>
      <c r="S6" s="4">
        <f t="shared" si="3"/>
        <v>0</v>
      </c>
      <c r="T6" s="4">
        <f t="shared" si="4"/>
        <v>0</v>
      </c>
      <c r="U6" s="55">
        <f t="shared" si="5"/>
        <v>66</v>
      </c>
    </row>
    <row r="7" spans="1:21" x14ac:dyDescent="0.25">
      <c r="A7" s="7" t="s">
        <v>763</v>
      </c>
      <c r="B7" s="4">
        <v>29</v>
      </c>
      <c r="C7" s="4"/>
      <c r="D7" s="4"/>
      <c r="E7" s="4"/>
      <c r="F7" s="37">
        <f t="shared" si="0"/>
        <v>29</v>
      </c>
      <c r="G7" s="4"/>
      <c r="H7" s="4"/>
      <c r="I7" s="4"/>
      <c r="J7" s="4"/>
      <c r="K7" s="15">
        <f t="shared" si="6"/>
        <v>0</v>
      </c>
      <c r="L7" s="4">
        <f>6+1+2+1+3+2+3+2+2</f>
        <v>22</v>
      </c>
      <c r="M7" s="4"/>
      <c r="N7" s="4"/>
      <c r="O7" s="4"/>
      <c r="P7" s="15">
        <f t="shared" si="7"/>
        <v>22</v>
      </c>
      <c r="Q7" s="58">
        <f t="shared" si="1"/>
        <v>7</v>
      </c>
      <c r="R7" s="4">
        <f t="shared" si="2"/>
        <v>0</v>
      </c>
      <c r="S7" s="4">
        <f t="shared" si="3"/>
        <v>0</v>
      </c>
      <c r="T7" s="4">
        <f t="shared" si="4"/>
        <v>0</v>
      </c>
      <c r="U7" s="55">
        <f t="shared" si="5"/>
        <v>7</v>
      </c>
    </row>
    <row r="8" spans="1:21" x14ac:dyDescent="0.25">
      <c r="A8" s="7" t="s">
        <v>764</v>
      </c>
      <c r="B8" s="4">
        <v>11</v>
      </c>
      <c r="C8" s="4"/>
      <c r="D8" s="4"/>
      <c r="E8" s="4"/>
      <c r="F8" s="37">
        <f t="shared" si="0"/>
        <v>11</v>
      </c>
      <c r="G8" s="4"/>
      <c r="H8" s="4"/>
      <c r="I8" s="4"/>
      <c r="J8" s="4"/>
      <c r="K8" s="15">
        <f t="shared" si="6"/>
        <v>0</v>
      </c>
      <c r="L8" s="4">
        <f>6+3+2</f>
        <v>11</v>
      </c>
      <c r="M8" s="4"/>
      <c r="N8" s="4"/>
      <c r="O8" s="4"/>
      <c r="P8" s="15">
        <f t="shared" si="7"/>
        <v>11</v>
      </c>
      <c r="Q8" s="58">
        <f t="shared" si="1"/>
        <v>0</v>
      </c>
      <c r="R8" s="4">
        <f t="shared" si="2"/>
        <v>0</v>
      </c>
      <c r="S8" s="4">
        <f t="shared" si="3"/>
        <v>0</v>
      </c>
      <c r="T8" s="4">
        <f t="shared" si="4"/>
        <v>0</v>
      </c>
      <c r="U8" s="59">
        <f t="shared" si="5"/>
        <v>0</v>
      </c>
    </row>
    <row r="9" spans="1:21" x14ac:dyDescent="0.25">
      <c r="A9" s="7" t="s">
        <v>765</v>
      </c>
      <c r="B9" s="4">
        <v>10</v>
      </c>
      <c r="C9" s="4"/>
      <c r="D9" s="4"/>
      <c r="E9" s="4"/>
      <c r="F9" s="37">
        <f t="shared" si="0"/>
        <v>10</v>
      </c>
      <c r="G9" s="4"/>
      <c r="H9" s="4"/>
      <c r="I9" s="4"/>
      <c r="J9" s="4"/>
      <c r="K9" s="15">
        <f t="shared" si="6"/>
        <v>0</v>
      </c>
      <c r="L9" s="4">
        <f>4+1+2+1+1</f>
        <v>9</v>
      </c>
      <c r="M9" s="4"/>
      <c r="N9" s="4"/>
      <c r="O9" s="4"/>
      <c r="P9" s="15"/>
      <c r="Q9" s="58">
        <f t="shared" si="1"/>
        <v>1</v>
      </c>
      <c r="R9" s="4">
        <f t="shared" si="2"/>
        <v>0</v>
      </c>
      <c r="S9" s="4">
        <f t="shared" si="3"/>
        <v>0</v>
      </c>
      <c r="T9" s="4">
        <f t="shared" si="4"/>
        <v>0</v>
      </c>
      <c r="U9" s="55">
        <f t="shared" si="5"/>
        <v>10</v>
      </c>
    </row>
    <row r="10" spans="1:21" x14ac:dyDescent="0.25">
      <c r="A10" s="7" t="s">
        <v>766</v>
      </c>
      <c r="B10" s="4">
        <v>10</v>
      </c>
      <c r="C10" s="4"/>
      <c r="D10" s="4"/>
      <c r="E10" s="4"/>
      <c r="F10" s="37">
        <f t="shared" si="0"/>
        <v>10</v>
      </c>
      <c r="G10" s="4"/>
      <c r="H10" s="4"/>
      <c r="I10" s="4"/>
      <c r="J10" s="4"/>
      <c r="K10" s="15">
        <f t="shared" si="6"/>
        <v>0</v>
      </c>
      <c r="L10" s="4">
        <f>5+1</f>
        <v>6</v>
      </c>
      <c r="M10" s="4"/>
      <c r="N10" s="4"/>
      <c r="O10" s="4"/>
      <c r="P10" s="15">
        <f t="shared" si="7"/>
        <v>6</v>
      </c>
      <c r="Q10" s="58">
        <f t="shared" si="1"/>
        <v>4</v>
      </c>
      <c r="R10" s="4">
        <f t="shared" si="2"/>
        <v>0</v>
      </c>
      <c r="S10" s="4">
        <f t="shared" si="3"/>
        <v>0</v>
      </c>
      <c r="T10" s="4">
        <f t="shared" si="4"/>
        <v>0</v>
      </c>
      <c r="U10" s="55">
        <f t="shared" si="5"/>
        <v>4</v>
      </c>
    </row>
    <row r="11" spans="1:21" x14ac:dyDescent="0.25">
      <c r="A11" s="7" t="s">
        <v>767</v>
      </c>
      <c r="B11" s="4">
        <v>17</v>
      </c>
      <c r="C11" s="4"/>
      <c r="D11" s="4"/>
      <c r="E11" s="4"/>
      <c r="F11" s="37">
        <f t="shared" si="0"/>
        <v>17</v>
      </c>
      <c r="G11" s="4"/>
      <c r="H11" s="4"/>
      <c r="I11" s="4"/>
      <c r="J11" s="4"/>
      <c r="K11" s="15">
        <f t="shared" si="6"/>
        <v>0</v>
      </c>
      <c r="L11" s="4">
        <f>1+1+2+2</f>
        <v>6</v>
      </c>
      <c r="M11" s="4"/>
      <c r="N11" s="4"/>
      <c r="O11" s="4"/>
      <c r="P11" s="15">
        <f t="shared" si="7"/>
        <v>6</v>
      </c>
      <c r="Q11" s="58">
        <f t="shared" si="1"/>
        <v>11</v>
      </c>
      <c r="R11" s="4">
        <f t="shared" si="2"/>
        <v>0</v>
      </c>
      <c r="S11" s="4">
        <f t="shared" si="3"/>
        <v>0</v>
      </c>
      <c r="T11" s="4">
        <f t="shared" si="4"/>
        <v>0</v>
      </c>
      <c r="U11" s="55">
        <f t="shared" si="5"/>
        <v>11</v>
      </c>
    </row>
    <row r="12" spans="1:21" x14ac:dyDescent="0.25">
      <c r="A12" s="7" t="s">
        <v>768</v>
      </c>
      <c r="B12" s="4">
        <v>2</v>
      </c>
      <c r="C12" s="4"/>
      <c r="D12" s="4"/>
      <c r="E12" s="4"/>
      <c r="F12" s="37">
        <f t="shared" si="0"/>
        <v>2</v>
      </c>
      <c r="G12" s="4"/>
      <c r="H12" s="4"/>
      <c r="I12" s="4"/>
      <c r="J12" s="4"/>
      <c r="K12" s="15">
        <f t="shared" si="6"/>
        <v>0</v>
      </c>
      <c r="L12" s="4">
        <f>2</f>
        <v>2</v>
      </c>
      <c r="M12" s="4"/>
      <c r="N12" s="4"/>
      <c r="O12" s="4"/>
      <c r="P12" s="15">
        <f t="shared" si="7"/>
        <v>2</v>
      </c>
      <c r="Q12" s="58">
        <f t="shared" si="1"/>
        <v>0</v>
      </c>
      <c r="R12" s="4">
        <f t="shared" si="2"/>
        <v>0</v>
      </c>
      <c r="S12" s="4">
        <f t="shared" si="3"/>
        <v>0</v>
      </c>
      <c r="T12" s="4">
        <f t="shared" si="4"/>
        <v>0</v>
      </c>
      <c r="U12" s="55">
        <f t="shared" si="5"/>
        <v>0</v>
      </c>
    </row>
    <row r="13" spans="1:21" x14ac:dyDescent="0.25">
      <c r="A13" s="7" t="s">
        <v>769</v>
      </c>
      <c r="B13" s="4">
        <v>6</v>
      </c>
      <c r="C13" s="4"/>
      <c r="D13" s="4"/>
      <c r="E13" s="4"/>
      <c r="F13" s="37">
        <f t="shared" si="0"/>
        <v>6</v>
      </c>
      <c r="G13" s="4"/>
      <c r="H13" s="4"/>
      <c r="I13" s="4"/>
      <c r="J13" s="4"/>
      <c r="K13" s="15">
        <f t="shared" si="6"/>
        <v>0</v>
      </c>
      <c r="L13" s="4"/>
      <c r="M13" s="4"/>
      <c r="N13" s="4"/>
      <c r="O13" s="4"/>
      <c r="P13" s="15">
        <f t="shared" si="7"/>
        <v>0</v>
      </c>
      <c r="Q13" s="58">
        <f t="shared" si="1"/>
        <v>6</v>
      </c>
      <c r="R13" s="4">
        <f t="shared" si="2"/>
        <v>0</v>
      </c>
      <c r="S13" s="4">
        <f t="shared" si="3"/>
        <v>0</v>
      </c>
      <c r="T13" s="4">
        <f t="shared" si="4"/>
        <v>0</v>
      </c>
      <c r="U13" s="55">
        <f t="shared" si="5"/>
        <v>6</v>
      </c>
    </row>
    <row r="14" spans="1:21" x14ac:dyDescent="0.25">
      <c r="A14" s="7" t="s">
        <v>770</v>
      </c>
      <c r="B14" s="4">
        <v>1</v>
      </c>
      <c r="C14" s="4"/>
      <c r="D14" s="4"/>
      <c r="E14" s="4"/>
      <c r="F14" s="37">
        <f t="shared" si="0"/>
        <v>1</v>
      </c>
      <c r="G14" s="4"/>
      <c r="H14" s="4"/>
      <c r="I14" s="4"/>
      <c r="J14" s="4"/>
      <c r="K14" s="15">
        <f t="shared" si="6"/>
        <v>0</v>
      </c>
      <c r="L14" s="4"/>
      <c r="M14" s="4"/>
      <c r="N14" s="4"/>
      <c r="O14" s="4"/>
      <c r="P14" s="15">
        <f t="shared" si="7"/>
        <v>0</v>
      </c>
      <c r="Q14" s="58">
        <f t="shared" si="1"/>
        <v>1</v>
      </c>
      <c r="R14" s="4">
        <f t="shared" si="2"/>
        <v>0</v>
      </c>
      <c r="S14" s="4">
        <f t="shared" si="3"/>
        <v>0</v>
      </c>
      <c r="T14" s="4">
        <f t="shared" si="4"/>
        <v>0</v>
      </c>
      <c r="U14" s="55">
        <f t="shared" si="5"/>
        <v>1</v>
      </c>
    </row>
    <row r="15" spans="1:21" x14ac:dyDescent="0.25">
      <c r="A15" s="7" t="s">
        <v>771</v>
      </c>
      <c r="B15" s="4">
        <v>1</v>
      </c>
      <c r="C15" s="4"/>
      <c r="D15" s="4"/>
      <c r="E15" s="4"/>
      <c r="F15" s="37">
        <f t="shared" si="0"/>
        <v>1</v>
      </c>
      <c r="G15" s="4"/>
      <c r="H15" s="4"/>
      <c r="I15" s="4"/>
      <c r="J15" s="4"/>
      <c r="K15" s="15">
        <f t="shared" si="6"/>
        <v>0</v>
      </c>
      <c r="L15" s="4">
        <f>1</f>
        <v>1</v>
      </c>
      <c r="M15" s="4"/>
      <c r="N15" s="4"/>
      <c r="O15" s="4"/>
      <c r="P15" s="15">
        <f t="shared" si="7"/>
        <v>1</v>
      </c>
      <c r="Q15" s="58">
        <f t="shared" si="1"/>
        <v>0</v>
      </c>
      <c r="R15" s="4">
        <f t="shared" si="2"/>
        <v>0</v>
      </c>
      <c r="S15" s="4">
        <f t="shared" si="3"/>
        <v>0</v>
      </c>
      <c r="T15" s="4">
        <f t="shared" si="4"/>
        <v>0</v>
      </c>
      <c r="U15" s="55">
        <f t="shared" si="5"/>
        <v>0</v>
      </c>
    </row>
    <row r="16" spans="1:21" x14ac:dyDescent="0.25">
      <c r="A16" s="7" t="s">
        <v>862</v>
      </c>
      <c r="B16" s="4">
        <v>2</v>
      </c>
      <c r="C16" s="4"/>
      <c r="D16" s="4"/>
      <c r="E16" s="4"/>
      <c r="F16" s="37">
        <f t="shared" si="0"/>
        <v>2</v>
      </c>
      <c r="G16" s="4"/>
      <c r="H16" s="4"/>
      <c r="I16" s="4"/>
      <c r="J16" s="4"/>
      <c r="K16" s="15">
        <f t="shared" si="6"/>
        <v>0</v>
      </c>
      <c r="L16" s="4"/>
      <c r="M16" s="4"/>
      <c r="N16" s="4"/>
      <c r="O16" s="4"/>
      <c r="P16" s="15">
        <f t="shared" si="7"/>
        <v>0</v>
      </c>
      <c r="Q16" s="58">
        <f t="shared" si="1"/>
        <v>2</v>
      </c>
      <c r="R16" s="4">
        <f t="shared" si="2"/>
        <v>0</v>
      </c>
      <c r="S16" s="4">
        <f t="shared" si="3"/>
        <v>0</v>
      </c>
      <c r="T16" s="4">
        <f t="shared" si="4"/>
        <v>0</v>
      </c>
      <c r="U16" s="55">
        <f t="shared" si="5"/>
        <v>2</v>
      </c>
    </row>
    <row r="17" spans="1:21" s="26" customFormat="1" x14ac:dyDescent="0.25">
      <c r="A17" s="7" t="s">
        <v>863</v>
      </c>
      <c r="B17" s="4">
        <v>1</v>
      </c>
      <c r="C17" s="4"/>
      <c r="D17" s="4"/>
      <c r="E17" s="4"/>
      <c r="F17" s="37">
        <f t="shared" ref="F17" si="8">B17+C17+D17+E17</f>
        <v>1</v>
      </c>
      <c r="G17" s="4"/>
      <c r="H17" s="4"/>
      <c r="I17" s="4"/>
      <c r="J17" s="4"/>
      <c r="K17" s="15">
        <f t="shared" ref="K17" si="9">G17+H17+I17+J17</f>
        <v>0</v>
      </c>
      <c r="L17" s="4"/>
      <c r="M17" s="4"/>
      <c r="N17" s="4"/>
      <c r="O17" s="4"/>
      <c r="P17" s="15">
        <f t="shared" ref="P17" si="10">L17+M17+N17+O17</f>
        <v>0</v>
      </c>
      <c r="Q17" s="58">
        <f t="shared" ref="Q17" si="11">B17+G17-L17</f>
        <v>1</v>
      </c>
      <c r="R17" s="4">
        <f t="shared" ref="R17" si="12">C17+H17-M17</f>
        <v>0</v>
      </c>
      <c r="S17" s="4">
        <f t="shared" ref="S17" si="13">D17+I17-N17</f>
        <v>0</v>
      </c>
      <c r="T17" s="4">
        <f t="shared" ref="T17" si="14">E17+J17-O17</f>
        <v>0</v>
      </c>
      <c r="U17" s="55">
        <f t="shared" ref="U17" si="15">F17+K17-P17</f>
        <v>1</v>
      </c>
    </row>
    <row r="18" spans="1:21" x14ac:dyDescent="0.25">
      <c r="A18" s="7" t="s">
        <v>772</v>
      </c>
      <c r="B18" s="4">
        <v>1</v>
      </c>
      <c r="C18" s="4"/>
      <c r="D18" s="4"/>
      <c r="E18" s="4"/>
      <c r="F18" s="37">
        <f t="shared" si="0"/>
        <v>1</v>
      </c>
      <c r="G18" s="4"/>
      <c r="H18" s="4"/>
      <c r="I18" s="4"/>
      <c r="J18" s="4"/>
      <c r="K18" s="15">
        <f t="shared" si="6"/>
        <v>0</v>
      </c>
      <c r="L18" s="4">
        <f>1</f>
        <v>1</v>
      </c>
      <c r="M18" s="4"/>
      <c r="N18" s="4"/>
      <c r="O18" s="4"/>
      <c r="P18" s="15">
        <f t="shared" si="7"/>
        <v>1</v>
      </c>
      <c r="Q18" s="58">
        <f t="shared" si="1"/>
        <v>0</v>
      </c>
      <c r="R18" s="4">
        <f t="shared" si="2"/>
        <v>0</v>
      </c>
      <c r="S18" s="4">
        <f t="shared" si="3"/>
        <v>0</v>
      </c>
      <c r="T18" s="4">
        <f t="shared" si="4"/>
        <v>0</v>
      </c>
      <c r="U18" s="55">
        <f t="shared" si="5"/>
        <v>0</v>
      </c>
    </row>
    <row r="19" spans="1:21" x14ac:dyDescent="0.25">
      <c r="A19" s="7" t="s">
        <v>773</v>
      </c>
      <c r="B19" s="4"/>
      <c r="C19" s="4"/>
      <c r="D19" s="4"/>
      <c r="E19" s="4"/>
      <c r="F19" s="37">
        <f t="shared" si="0"/>
        <v>0</v>
      </c>
      <c r="G19" s="4"/>
      <c r="H19" s="4"/>
      <c r="I19" s="4"/>
      <c r="J19" s="4"/>
      <c r="K19" s="15">
        <f t="shared" si="6"/>
        <v>0</v>
      </c>
      <c r="L19" s="4"/>
      <c r="M19" s="4"/>
      <c r="N19" s="4"/>
      <c r="O19" s="4"/>
      <c r="P19" s="15">
        <f t="shared" si="7"/>
        <v>0</v>
      </c>
      <c r="Q19" s="58">
        <f t="shared" si="1"/>
        <v>0</v>
      </c>
      <c r="R19" s="4">
        <f t="shared" si="2"/>
        <v>0</v>
      </c>
      <c r="S19" s="4">
        <f t="shared" si="3"/>
        <v>0</v>
      </c>
      <c r="T19" s="4">
        <f t="shared" si="4"/>
        <v>0</v>
      </c>
      <c r="U19" s="55">
        <f t="shared" si="5"/>
        <v>0</v>
      </c>
    </row>
    <row r="20" spans="1:21" x14ac:dyDescent="0.25">
      <c r="A20" s="7" t="s">
        <v>774</v>
      </c>
      <c r="B20" s="4">
        <v>1</v>
      </c>
      <c r="C20" s="4"/>
      <c r="D20" s="4"/>
      <c r="E20" s="4"/>
      <c r="F20" s="37">
        <f t="shared" si="0"/>
        <v>1</v>
      </c>
      <c r="G20" s="4"/>
      <c r="H20" s="4"/>
      <c r="I20" s="4"/>
      <c r="J20" s="4"/>
      <c r="K20" s="15">
        <f t="shared" si="6"/>
        <v>0</v>
      </c>
      <c r="L20" s="4"/>
      <c r="M20" s="4"/>
      <c r="N20" s="4"/>
      <c r="O20" s="4"/>
      <c r="P20" s="15">
        <f t="shared" si="7"/>
        <v>0</v>
      </c>
      <c r="Q20" s="58">
        <f t="shared" si="1"/>
        <v>1</v>
      </c>
      <c r="R20" s="4">
        <f t="shared" si="2"/>
        <v>0</v>
      </c>
      <c r="S20" s="4">
        <f t="shared" si="3"/>
        <v>0</v>
      </c>
      <c r="T20" s="4">
        <f t="shared" si="4"/>
        <v>0</v>
      </c>
      <c r="U20" s="55">
        <f t="shared" si="5"/>
        <v>1</v>
      </c>
    </row>
    <row r="21" spans="1:21" x14ac:dyDescent="0.25">
      <c r="A21" s="7" t="s">
        <v>775</v>
      </c>
      <c r="B21" s="4">
        <v>1</v>
      </c>
      <c r="C21" s="4"/>
      <c r="D21" s="4"/>
      <c r="E21" s="4"/>
      <c r="F21" s="37">
        <f t="shared" si="0"/>
        <v>1</v>
      </c>
      <c r="G21" s="4"/>
      <c r="H21" s="4"/>
      <c r="I21" s="4"/>
      <c r="J21" s="4"/>
      <c r="K21" s="15">
        <f t="shared" si="6"/>
        <v>0</v>
      </c>
      <c r="L21" s="4"/>
      <c r="M21" s="4"/>
      <c r="N21" s="4"/>
      <c r="O21" s="4"/>
      <c r="P21" s="15">
        <f t="shared" si="7"/>
        <v>0</v>
      </c>
      <c r="Q21" s="58">
        <f t="shared" si="1"/>
        <v>1</v>
      </c>
      <c r="R21" s="4">
        <f t="shared" si="2"/>
        <v>0</v>
      </c>
      <c r="S21" s="4">
        <f t="shared" si="3"/>
        <v>0</v>
      </c>
      <c r="T21" s="4">
        <f t="shared" si="4"/>
        <v>0</v>
      </c>
      <c r="U21" s="55">
        <f t="shared" si="5"/>
        <v>1</v>
      </c>
    </row>
    <row r="22" spans="1:21" x14ac:dyDescent="0.25">
      <c r="A22" s="7" t="s">
        <v>776</v>
      </c>
      <c r="B22" s="4">
        <v>2</v>
      </c>
      <c r="C22" s="4"/>
      <c r="D22" s="4"/>
      <c r="E22" s="4"/>
      <c r="F22" s="37">
        <f t="shared" si="0"/>
        <v>2</v>
      </c>
      <c r="G22" s="4"/>
      <c r="H22" s="4"/>
      <c r="I22" s="4"/>
      <c r="J22" s="4"/>
      <c r="K22" s="15">
        <f t="shared" si="6"/>
        <v>0</v>
      </c>
      <c r="L22" s="4">
        <f>2</f>
        <v>2</v>
      </c>
      <c r="M22" s="4"/>
      <c r="N22" s="4"/>
      <c r="O22" s="4"/>
      <c r="P22" s="15">
        <f t="shared" si="7"/>
        <v>2</v>
      </c>
      <c r="Q22" s="58">
        <f t="shared" si="1"/>
        <v>0</v>
      </c>
      <c r="R22" s="4">
        <f t="shared" si="2"/>
        <v>0</v>
      </c>
      <c r="S22" s="4">
        <f t="shared" si="3"/>
        <v>0</v>
      </c>
      <c r="T22" s="4">
        <f t="shared" si="4"/>
        <v>0</v>
      </c>
      <c r="U22" s="55">
        <f t="shared" si="5"/>
        <v>0</v>
      </c>
    </row>
    <row r="23" spans="1:21" x14ac:dyDescent="0.25">
      <c r="A23" s="7" t="s">
        <v>777</v>
      </c>
      <c r="B23" s="4">
        <v>1</v>
      </c>
      <c r="C23" s="4"/>
      <c r="D23" s="4"/>
      <c r="E23" s="4"/>
      <c r="F23" s="37">
        <f t="shared" si="0"/>
        <v>1</v>
      </c>
      <c r="G23" s="4"/>
      <c r="H23" s="4"/>
      <c r="I23" s="4"/>
      <c r="J23" s="4"/>
      <c r="K23" s="15">
        <f t="shared" si="6"/>
        <v>0</v>
      </c>
      <c r="L23" s="4"/>
      <c r="M23" s="4"/>
      <c r="N23" s="4"/>
      <c r="O23" s="4"/>
      <c r="P23" s="15">
        <f t="shared" si="7"/>
        <v>0</v>
      </c>
      <c r="Q23" s="58">
        <f t="shared" si="1"/>
        <v>1</v>
      </c>
      <c r="R23" s="4">
        <f t="shared" si="2"/>
        <v>0</v>
      </c>
      <c r="S23" s="4">
        <f t="shared" si="3"/>
        <v>0</v>
      </c>
      <c r="T23" s="4">
        <f t="shared" si="4"/>
        <v>0</v>
      </c>
      <c r="U23" s="55">
        <f t="shared" si="5"/>
        <v>1</v>
      </c>
    </row>
    <row r="24" spans="1:21" x14ac:dyDescent="0.25">
      <c r="A24" s="7" t="s">
        <v>778</v>
      </c>
      <c r="B24" s="4">
        <v>1</v>
      </c>
      <c r="C24" s="4"/>
      <c r="D24" s="4"/>
      <c r="E24" s="4"/>
      <c r="F24" s="37">
        <f t="shared" si="0"/>
        <v>1</v>
      </c>
      <c r="G24" s="4"/>
      <c r="H24" s="4"/>
      <c r="I24" s="4"/>
      <c r="J24" s="4"/>
      <c r="K24" s="15">
        <f t="shared" si="6"/>
        <v>0</v>
      </c>
      <c r="L24" s="4"/>
      <c r="M24" s="4"/>
      <c r="N24" s="4"/>
      <c r="O24" s="4"/>
      <c r="P24" s="15">
        <f t="shared" si="7"/>
        <v>0</v>
      </c>
      <c r="Q24" s="58">
        <f t="shared" si="1"/>
        <v>1</v>
      </c>
      <c r="R24" s="4">
        <f t="shared" si="2"/>
        <v>0</v>
      </c>
      <c r="S24" s="4">
        <f t="shared" si="3"/>
        <v>0</v>
      </c>
      <c r="T24" s="4">
        <f t="shared" si="4"/>
        <v>0</v>
      </c>
      <c r="U24" s="55">
        <f t="shared" si="5"/>
        <v>1</v>
      </c>
    </row>
    <row r="25" spans="1:21" x14ac:dyDescent="0.25">
      <c r="A25" s="7" t="s">
        <v>779</v>
      </c>
      <c r="B25" s="4">
        <v>1</v>
      </c>
      <c r="C25" s="4"/>
      <c r="D25" s="4"/>
      <c r="E25" s="4"/>
      <c r="F25" s="37">
        <f t="shared" si="0"/>
        <v>1</v>
      </c>
      <c r="G25" s="4"/>
      <c r="H25" s="4"/>
      <c r="I25" s="4"/>
      <c r="J25" s="4"/>
      <c r="K25" s="15">
        <f t="shared" si="6"/>
        <v>0</v>
      </c>
      <c r="L25" s="4"/>
      <c r="M25" s="4"/>
      <c r="N25" s="4"/>
      <c r="O25" s="4"/>
      <c r="P25" s="15">
        <f t="shared" si="7"/>
        <v>0</v>
      </c>
      <c r="Q25" s="58">
        <f t="shared" si="1"/>
        <v>1</v>
      </c>
      <c r="R25" s="4">
        <f t="shared" si="2"/>
        <v>0</v>
      </c>
      <c r="S25" s="4">
        <f t="shared" si="3"/>
        <v>0</v>
      </c>
      <c r="T25" s="4">
        <f t="shared" si="4"/>
        <v>0</v>
      </c>
      <c r="U25" s="55">
        <f t="shared" si="5"/>
        <v>1</v>
      </c>
    </row>
    <row r="26" spans="1:21" x14ac:dyDescent="0.25">
      <c r="A26" s="7" t="s">
        <v>780</v>
      </c>
      <c r="B26" s="4">
        <v>2</v>
      </c>
      <c r="C26" s="4"/>
      <c r="D26" s="4"/>
      <c r="E26" s="4"/>
      <c r="F26" s="37">
        <f t="shared" si="0"/>
        <v>2</v>
      </c>
      <c r="G26" s="4"/>
      <c r="H26" s="4"/>
      <c r="I26" s="4"/>
      <c r="J26" s="4"/>
      <c r="K26" s="15">
        <f t="shared" si="6"/>
        <v>0</v>
      </c>
      <c r="L26" s="4">
        <f>1</f>
        <v>1</v>
      </c>
      <c r="M26" s="4"/>
      <c r="N26" s="4"/>
      <c r="O26" s="4"/>
      <c r="P26" s="15">
        <f t="shared" si="7"/>
        <v>1</v>
      </c>
      <c r="Q26" s="58">
        <f t="shared" si="1"/>
        <v>1</v>
      </c>
      <c r="R26" s="4">
        <f t="shared" si="2"/>
        <v>0</v>
      </c>
      <c r="S26" s="4">
        <f t="shared" si="3"/>
        <v>0</v>
      </c>
      <c r="T26" s="4">
        <f t="shared" si="4"/>
        <v>0</v>
      </c>
      <c r="U26" s="55">
        <f t="shared" si="5"/>
        <v>1</v>
      </c>
    </row>
    <row r="27" spans="1:21" x14ac:dyDescent="0.25">
      <c r="A27" s="7" t="s">
        <v>781</v>
      </c>
      <c r="B27" s="4">
        <v>1</v>
      </c>
      <c r="C27" s="4"/>
      <c r="D27" s="4"/>
      <c r="E27" s="4"/>
      <c r="F27" s="37">
        <f t="shared" si="0"/>
        <v>1</v>
      </c>
      <c r="G27" s="4"/>
      <c r="H27" s="4"/>
      <c r="I27" s="4"/>
      <c r="J27" s="4"/>
      <c r="K27" s="15">
        <f t="shared" si="6"/>
        <v>0</v>
      </c>
      <c r="L27" s="4"/>
      <c r="M27" s="4"/>
      <c r="N27" s="4"/>
      <c r="O27" s="4"/>
      <c r="P27" s="15">
        <f t="shared" si="7"/>
        <v>0</v>
      </c>
      <c r="Q27" s="58">
        <f t="shared" si="1"/>
        <v>1</v>
      </c>
      <c r="R27" s="4">
        <f t="shared" si="2"/>
        <v>0</v>
      </c>
      <c r="S27" s="4">
        <f t="shared" si="3"/>
        <v>0</v>
      </c>
      <c r="T27" s="4">
        <f t="shared" si="4"/>
        <v>0</v>
      </c>
      <c r="U27" s="55">
        <f t="shared" si="5"/>
        <v>1</v>
      </c>
    </row>
    <row r="28" spans="1:21" x14ac:dyDescent="0.25">
      <c r="A28" s="7" t="s">
        <v>782</v>
      </c>
      <c r="B28" s="4">
        <v>1</v>
      </c>
      <c r="C28" s="4"/>
      <c r="D28" s="4"/>
      <c r="E28" s="4"/>
      <c r="F28" s="37">
        <f t="shared" si="0"/>
        <v>1</v>
      </c>
      <c r="G28" s="4"/>
      <c r="H28" s="4"/>
      <c r="I28" s="4"/>
      <c r="J28" s="4"/>
      <c r="K28" s="15">
        <f t="shared" si="6"/>
        <v>0</v>
      </c>
      <c r="L28" s="4"/>
      <c r="M28" s="4"/>
      <c r="N28" s="4"/>
      <c r="O28" s="4"/>
      <c r="P28" s="15">
        <f t="shared" si="7"/>
        <v>0</v>
      </c>
      <c r="Q28" s="58">
        <f t="shared" si="1"/>
        <v>1</v>
      </c>
      <c r="R28" s="4">
        <f t="shared" si="2"/>
        <v>0</v>
      </c>
      <c r="S28" s="4">
        <f t="shared" si="3"/>
        <v>0</v>
      </c>
      <c r="T28" s="4">
        <f t="shared" si="4"/>
        <v>0</v>
      </c>
      <c r="U28" s="55">
        <f t="shared" si="5"/>
        <v>1</v>
      </c>
    </row>
    <row r="29" spans="1:21" x14ac:dyDescent="0.25">
      <c r="A29" s="7" t="s">
        <v>783</v>
      </c>
      <c r="B29" s="4">
        <v>1</v>
      </c>
      <c r="C29" s="4"/>
      <c r="D29" s="4"/>
      <c r="E29" s="4"/>
      <c r="F29" s="37">
        <f t="shared" si="0"/>
        <v>1</v>
      </c>
      <c r="G29" s="4"/>
      <c r="H29" s="4"/>
      <c r="I29" s="4"/>
      <c r="J29" s="4"/>
      <c r="K29" s="15">
        <f t="shared" si="6"/>
        <v>0</v>
      </c>
      <c r="L29" s="4"/>
      <c r="M29" s="4"/>
      <c r="N29" s="4"/>
      <c r="O29" s="4"/>
      <c r="P29" s="15">
        <f t="shared" si="7"/>
        <v>0</v>
      </c>
      <c r="Q29" s="58">
        <f t="shared" si="1"/>
        <v>1</v>
      </c>
      <c r="R29" s="4">
        <f t="shared" si="2"/>
        <v>0</v>
      </c>
      <c r="S29" s="4">
        <f t="shared" si="3"/>
        <v>0</v>
      </c>
      <c r="T29" s="4">
        <f t="shared" si="4"/>
        <v>0</v>
      </c>
      <c r="U29" s="55">
        <f t="shared" si="5"/>
        <v>1</v>
      </c>
    </row>
    <row r="30" spans="1:21" x14ac:dyDescent="0.25">
      <c r="A30" s="7" t="s">
        <v>784</v>
      </c>
      <c r="B30" s="4">
        <v>1</v>
      </c>
      <c r="C30" s="4"/>
      <c r="D30" s="4"/>
      <c r="E30" s="4"/>
      <c r="F30" s="37">
        <f t="shared" si="0"/>
        <v>1</v>
      </c>
      <c r="G30" s="4"/>
      <c r="H30" s="4"/>
      <c r="I30" s="4"/>
      <c r="J30" s="4"/>
      <c r="K30" s="15">
        <f t="shared" si="6"/>
        <v>0</v>
      </c>
      <c r="L30" s="4"/>
      <c r="M30" s="4"/>
      <c r="N30" s="4"/>
      <c r="O30" s="4"/>
      <c r="P30" s="15">
        <f t="shared" si="7"/>
        <v>0</v>
      </c>
      <c r="Q30" s="58">
        <f t="shared" si="1"/>
        <v>1</v>
      </c>
      <c r="R30" s="4">
        <f t="shared" si="2"/>
        <v>0</v>
      </c>
      <c r="S30" s="4">
        <f t="shared" si="3"/>
        <v>0</v>
      </c>
      <c r="T30" s="4">
        <f t="shared" si="4"/>
        <v>0</v>
      </c>
      <c r="U30" s="55">
        <f t="shared" si="5"/>
        <v>1</v>
      </c>
    </row>
    <row r="31" spans="1:21" x14ac:dyDescent="0.25">
      <c r="A31" s="7" t="s">
        <v>785</v>
      </c>
      <c r="B31" s="4">
        <v>1</v>
      </c>
      <c r="C31" s="4"/>
      <c r="D31" s="4"/>
      <c r="E31" s="4"/>
      <c r="F31" s="37">
        <f t="shared" si="0"/>
        <v>1</v>
      </c>
      <c r="G31" s="4"/>
      <c r="H31" s="4"/>
      <c r="I31" s="4"/>
      <c r="J31" s="4"/>
      <c r="K31" s="15">
        <f t="shared" si="6"/>
        <v>0</v>
      </c>
      <c r="L31" s="4"/>
      <c r="M31" s="4"/>
      <c r="N31" s="4"/>
      <c r="O31" s="4"/>
      <c r="P31" s="15">
        <f t="shared" si="7"/>
        <v>0</v>
      </c>
      <c r="Q31" s="58">
        <f t="shared" si="1"/>
        <v>1</v>
      </c>
      <c r="R31" s="4">
        <f t="shared" si="2"/>
        <v>0</v>
      </c>
      <c r="S31" s="4">
        <f t="shared" si="3"/>
        <v>0</v>
      </c>
      <c r="T31" s="4">
        <f t="shared" si="4"/>
        <v>0</v>
      </c>
      <c r="U31" s="55">
        <f t="shared" si="5"/>
        <v>1</v>
      </c>
    </row>
    <row r="32" spans="1:21" x14ac:dyDescent="0.25">
      <c r="A32" s="7" t="s">
        <v>786</v>
      </c>
      <c r="B32" s="4">
        <v>1</v>
      </c>
      <c r="C32" s="4"/>
      <c r="D32" s="4"/>
      <c r="E32" s="4"/>
      <c r="F32" s="37">
        <f t="shared" si="0"/>
        <v>1</v>
      </c>
      <c r="G32" s="4"/>
      <c r="H32" s="4"/>
      <c r="I32" s="4"/>
      <c r="J32" s="4"/>
      <c r="K32" s="15">
        <f t="shared" si="6"/>
        <v>0</v>
      </c>
      <c r="L32" s="4"/>
      <c r="M32" s="4"/>
      <c r="N32" s="4"/>
      <c r="O32" s="4"/>
      <c r="P32" s="15">
        <f t="shared" si="7"/>
        <v>0</v>
      </c>
      <c r="Q32" s="58">
        <f t="shared" si="1"/>
        <v>1</v>
      </c>
      <c r="R32" s="4">
        <f t="shared" si="2"/>
        <v>0</v>
      </c>
      <c r="S32" s="4">
        <f t="shared" si="3"/>
        <v>0</v>
      </c>
      <c r="T32" s="4">
        <f t="shared" si="4"/>
        <v>0</v>
      </c>
      <c r="U32" s="55">
        <f t="shared" si="5"/>
        <v>1</v>
      </c>
    </row>
    <row r="33" spans="1:21" x14ac:dyDescent="0.25">
      <c r="A33" s="7" t="s">
        <v>787</v>
      </c>
      <c r="B33" s="4">
        <v>1</v>
      </c>
      <c r="C33" s="4"/>
      <c r="D33" s="4"/>
      <c r="E33" s="4"/>
      <c r="F33" s="37">
        <f t="shared" si="0"/>
        <v>1</v>
      </c>
      <c r="G33" s="4"/>
      <c r="H33" s="4"/>
      <c r="I33" s="4"/>
      <c r="J33" s="4"/>
      <c r="K33" s="15">
        <f t="shared" si="6"/>
        <v>0</v>
      </c>
      <c r="L33" s="4"/>
      <c r="M33" s="4"/>
      <c r="N33" s="4"/>
      <c r="O33" s="4"/>
      <c r="P33" s="15">
        <f t="shared" si="7"/>
        <v>0</v>
      </c>
      <c r="Q33" s="58">
        <f t="shared" si="1"/>
        <v>1</v>
      </c>
      <c r="R33" s="4">
        <f t="shared" si="2"/>
        <v>0</v>
      </c>
      <c r="S33" s="4">
        <f t="shared" si="3"/>
        <v>0</v>
      </c>
      <c r="T33" s="4">
        <f t="shared" si="4"/>
        <v>0</v>
      </c>
      <c r="U33" s="55">
        <f t="shared" si="5"/>
        <v>1</v>
      </c>
    </row>
    <row r="34" spans="1:21" x14ac:dyDescent="0.25">
      <c r="A34" s="7" t="s">
        <v>788</v>
      </c>
      <c r="B34" s="4">
        <v>1</v>
      </c>
      <c r="C34" s="4"/>
      <c r="D34" s="4"/>
      <c r="E34" s="4"/>
      <c r="F34" s="37">
        <f t="shared" si="0"/>
        <v>1</v>
      </c>
      <c r="G34" s="4"/>
      <c r="H34" s="4"/>
      <c r="I34" s="4"/>
      <c r="J34" s="4"/>
      <c r="K34" s="15">
        <f t="shared" si="6"/>
        <v>0</v>
      </c>
      <c r="L34" s="4"/>
      <c r="M34" s="4"/>
      <c r="N34" s="4"/>
      <c r="O34" s="4"/>
      <c r="P34" s="15">
        <f t="shared" si="7"/>
        <v>0</v>
      </c>
      <c r="Q34" s="58">
        <f t="shared" si="1"/>
        <v>1</v>
      </c>
      <c r="R34" s="4">
        <f t="shared" si="2"/>
        <v>0</v>
      </c>
      <c r="S34" s="4">
        <f t="shared" si="3"/>
        <v>0</v>
      </c>
      <c r="T34" s="4">
        <f t="shared" si="4"/>
        <v>0</v>
      </c>
      <c r="U34" s="55">
        <f t="shared" si="5"/>
        <v>1</v>
      </c>
    </row>
    <row r="35" spans="1:21" x14ac:dyDescent="0.25">
      <c r="A35" s="56" t="s">
        <v>408</v>
      </c>
      <c r="B35" s="4"/>
      <c r="C35" s="4"/>
      <c r="D35" s="4"/>
      <c r="E35" s="4"/>
      <c r="F35" s="37">
        <f t="shared" si="0"/>
        <v>0</v>
      </c>
      <c r="G35" s="4"/>
      <c r="H35" s="4"/>
      <c r="I35" s="4"/>
      <c r="J35" s="4"/>
      <c r="K35" s="15">
        <f t="shared" si="6"/>
        <v>0</v>
      </c>
      <c r="L35" s="4"/>
      <c r="M35" s="4"/>
      <c r="N35" s="4"/>
      <c r="O35" s="4"/>
      <c r="P35" s="15">
        <f t="shared" si="7"/>
        <v>0</v>
      </c>
      <c r="Q35" s="58">
        <f t="shared" si="1"/>
        <v>0</v>
      </c>
      <c r="R35" s="4">
        <f t="shared" si="2"/>
        <v>0</v>
      </c>
      <c r="S35" s="4">
        <f t="shared" si="3"/>
        <v>0</v>
      </c>
      <c r="T35" s="4">
        <f t="shared" si="4"/>
        <v>0</v>
      </c>
      <c r="U35" s="55">
        <f t="shared" si="5"/>
        <v>0</v>
      </c>
    </row>
    <row r="36" spans="1:21" x14ac:dyDescent="0.25">
      <c r="A36" s="7" t="s">
        <v>789</v>
      </c>
      <c r="B36" s="4">
        <v>11</v>
      </c>
      <c r="C36" s="4"/>
      <c r="D36" s="4"/>
      <c r="E36" s="4"/>
      <c r="F36" s="37">
        <f t="shared" si="0"/>
        <v>11</v>
      </c>
      <c r="G36" s="4"/>
      <c r="H36" s="4"/>
      <c r="I36" s="4"/>
      <c r="J36" s="4"/>
      <c r="K36" s="15">
        <f t="shared" si="6"/>
        <v>0</v>
      </c>
      <c r="L36" s="4">
        <f>1+1+1+2</f>
        <v>5</v>
      </c>
      <c r="M36" s="4"/>
      <c r="N36" s="4"/>
      <c r="O36" s="4"/>
      <c r="P36" s="15">
        <f t="shared" si="7"/>
        <v>5</v>
      </c>
      <c r="Q36" s="58">
        <f t="shared" si="1"/>
        <v>6</v>
      </c>
      <c r="R36" s="4">
        <f t="shared" si="2"/>
        <v>0</v>
      </c>
      <c r="S36" s="4">
        <f t="shared" si="3"/>
        <v>0</v>
      </c>
      <c r="T36" s="4">
        <f t="shared" si="4"/>
        <v>0</v>
      </c>
      <c r="U36" s="55">
        <f t="shared" si="5"/>
        <v>6</v>
      </c>
    </row>
    <row r="37" spans="1:21" x14ac:dyDescent="0.25">
      <c r="A37" s="7" t="s">
        <v>790</v>
      </c>
      <c r="B37" s="4">
        <v>12</v>
      </c>
      <c r="C37" s="4"/>
      <c r="D37" s="4"/>
      <c r="E37" s="4"/>
      <c r="F37" s="37">
        <f t="shared" si="0"/>
        <v>12</v>
      </c>
      <c r="G37" s="4"/>
      <c r="H37" s="4"/>
      <c r="I37" s="4"/>
      <c r="J37" s="4"/>
      <c r="K37" s="15">
        <f t="shared" si="6"/>
        <v>0</v>
      </c>
      <c r="L37" s="4">
        <f>1</f>
        <v>1</v>
      </c>
      <c r="M37" s="4"/>
      <c r="N37" s="4"/>
      <c r="O37" s="4"/>
      <c r="P37" s="15">
        <f t="shared" si="7"/>
        <v>1</v>
      </c>
      <c r="Q37" s="58">
        <f t="shared" si="1"/>
        <v>11</v>
      </c>
      <c r="R37" s="4">
        <f t="shared" si="2"/>
        <v>0</v>
      </c>
      <c r="S37" s="4">
        <f t="shared" si="3"/>
        <v>0</v>
      </c>
      <c r="T37" s="4">
        <f t="shared" si="4"/>
        <v>0</v>
      </c>
      <c r="U37" s="55">
        <f t="shared" si="5"/>
        <v>11</v>
      </c>
    </row>
    <row r="38" spans="1:21" x14ac:dyDescent="0.25">
      <c r="A38" s="7" t="s">
        <v>791</v>
      </c>
      <c r="B38" s="4">
        <v>14</v>
      </c>
      <c r="C38" s="4"/>
      <c r="D38" s="4"/>
      <c r="E38" s="4"/>
      <c r="F38" s="37">
        <f t="shared" si="0"/>
        <v>14</v>
      </c>
      <c r="G38" s="4"/>
      <c r="H38" s="4"/>
      <c r="I38" s="4"/>
      <c r="J38" s="4"/>
      <c r="K38" s="15">
        <f t="shared" si="6"/>
        <v>0</v>
      </c>
      <c r="L38" s="4">
        <f>1+4+1</f>
        <v>6</v>
      </c>
      <c r="M38" s="4"/>
      <c r="N38" s="4"/>
      <c r="O38" s="4"/>
      <c r="P38" s="15">
        <f t="shared" si="7"/>
        <v>6</v>
      </c>
      <c r="Q38" s="58">
        <f t="shared" si="1"/>
        <v>8</v>
      </c>
      <c r="R38" s="4">
        <f t="shared" si="2"/>
        <v>0</v>
      </c>
      <c r="S38" s="4">
        <f t="shared" si="3"/>
        <v>0</v>
      </c>
      <c r="T38" s="4">
        <f t="shared" si="4"/>
        <v>0</v>
      </c>
      <c r="U38" s="55">
        <f t="shared" si="5"/>
        <v>8</v>
      </c>
    </row>
    <row r="39" spans="1:21" x14ac:dyDescent="0.25">
      <c r="A39" s="7" t="s">
        <v>792</v>
      </c>
      <c r="B39" s="4">
        <v>14</v>
      </c>
      <c r="C39" s="4"/>
      <c r="D39" s="4"/>
      <c r="E39" s="4"/>
      <c r="F39" s="37">
        <f t="shared" si="0"/>
        <v>14</v>
      </c>
      <c r="G39" s="4"/>
      <c r="H39" s="4"/>
      <c r="I39" s="4"/>
      <c r="J39" s="4"/>
      <c r="K39" s="15">
        <f t="shared" si="6"/>
        <v>0</v>
      </c>
      <c r="L39" s="4">
        <f>1+1</f>
        <v>2</v>
      </c>
      <c r="M39" s="4"/>
      <c r="N39" s="4"/>
      <c r="O39" s="4"/>
      <c r="P39" s="15">
        <f t="shared" si="7"/>
        <v>2</v>
      </c>
      <c r="Q39" s="58">
        <f t="shared" si="1"/>
        <v>12</v>
      </c>
      <c r="R39" s="4">
        <f t="shared" si="2"/>
        <v>0</v>
      </c>
      <c r="S39" s="4">
        <f t="shared" si="3"/>
        <v>0</v>
      </c>
      <c r="T39" s="4">
        <f t="shared" si="4"/>
        <v>0</v>
      </c>
      <c r="U39" s="55">
        <f t="shared" si="5"/>
        <v>12</v>
      </c>
    </row>
    <row r="40" spans="1:21" x14ac:dyDescent="0.25">
      <c r="A40" s="7" t="s">
        <v>793</v>
      </c>
      <c r="B40" s="4">
        <v>11</v>
      </c>
      <c r="C40" s="4"/>
      <c r="D40" s="4"/>
      <c r="E40" s="4"/>
      <c r="F40" s="37">
        <f t="shared" si="0"/>
        <v>11</v>
      </c>
      <c r="G40" s="4"/>
      <c r="H40" s="4"/>
      <c r="I40" s="4"/>
      <c r="J40" s="4"/>
      <c r="K40" s="15">
        <f t="shared" si="6"/>
        <v>0</v>
      </c>
      <c r="L40" s="4">
        <f>1</f>
        <v>1</v>
      </c>
      <c r="M40" s="4"/>
      <c r="N40" s="4"/>
      <c r="O40" s="4"/>
      <c r="P40" s="15">
        <f t="shared" si="7"/>
        <v>1</v>
      </c>
      <c r="Q40" s="58">
        <f t="shared" si="1"/>
        <v>10</v>
      </c>
      <c r="R40" s="4">
        <f t="shared" si="2"/>
        <v>0</v>
      </c>
      <c r="S40" s="4">
        <f t="shared" si="3"/>
        <v>0</v>
      </c>
      <c r="T40" s="4">
        <f t="shared" si="4"/>
        <v>0</v>
      </c>
      <c r="U40" s="55">
        <f t="shared" si="5"/>
        <v>10</v>
      </c>
    </row>
    <row r="41" spans="1:21" x14ac:dyDescent="0.25">
      <c r="A41" s="7" t="s">
        <v>794</v>
      </c>
      <c r="B41" s="4">
        <v>15</v>
      </c>
      <c r="C41" s="4"/>
      <c r="D41" s="4"/>
      <c r="E41" s="4"/>
      <c r="F41" s="37">
        <f t="shared" si="0"/>
        <v>15</v>
      </c>
      <c r="G41" s="4"/>
      <c r="H41" s="4"/>
      <c r="I41" s="4"/>
      <c r="J41" s="4"/>
      <c r="K41" s="15">
        <f t="shared" si="6"/>
        <v>0</v>
      </c>
      <c r="L41" s="4"/>
      <c r="M41" s="4"/>
      <c r="N41" s="4"/>
      <c r="O41" s="4"/>
      <c r="P41" s="15">
        <f t="shared" si="7"/>
        <v>0</v>
      </c>
      <c r="Q41" s="58">
        <f t="shared" si="1"/>
        <v>15</v>
      </c>
      <c r="R41" s="4">
        <f t="shared" si="2"/>
        <v>0</v>
      </c>
      <c r="S41" s="4">
        <f t="shared" si="3"/>
        <v>0</v>
      </c>
      <c r="T41" s="4">
        <f t="shared" si="4"/>
        <v>0</v>
      </c>
      <c r="U41" s="55">
        <f t="shared" si="5"/>
        <v>15</v>
      </c>
    </row>
    <row r="42" spans="1:21" x14ac:dyDescent="0.25">
      <c r="A42" s="7" t="s">
        <v>795</v>
      </c>
      <c r="B42" s="4">
        <v>7</v>
      </c>
      <c r="C42" s="4"/>
      <c r="D42" s="4"/>
      <c r="E42" s="4"/>
      <c r="F42" s="37">
        <f t="shared" si="0"/>
        <v>7</v>
      </c>
      <c r="G42" s="4"/>
      <c r="H42" s="4"/>
      <c r="I42" s="4"/>
      <c r="J42" s="4"/>
      <c r="K42" s="15">
        <f t="shared" si="6"/>
        <v>0</v>
      </c>
      <c r="L42" s="4">
        <f>1</f>
        <v>1</v>
      </c>
      <c r="M42" s="4"/>
      <c r="N42" s="4"/>
      <c r="O42" s="4"/>
      <c r="P42" s="15">
        <f t="shared" si="7"/>
        <v>1</v>
      </c>
      <c r="Q42" s="58">
        <f t="shared" si="1"/>
        <v>6</v>
      </c>
      <c r="R42" s="4">
        <f t="shared" si="2"/>
        <v>0</v>
      </c>
      <c r="S42" s="4">
        <f t="shared" si="3"/>
        <v>0</v>
      </c>
      <c r="T42" s="4">
        <f t="shared" si="4"/>
        <v>0</v>
      </c>
      <c r="U42" s="55">
        <f t="shared" si="5"/>
        <v>6</v>
      </c>
    </row>
    <row r="43" spans="1:21" x14ac:dyDescent="0.25">
      <c r="A43" s="7" t="s">
        <v>796</v>
      </c>
      <c r="B43" s="4">
        <v>8</v>
      </c>
      <c r="C43" s="4"/>
      <c r="D43" s="4"/>
      <c r="E43" s="4"/>
      <c r="F43" s="37">
        <f t="shared" si="0"/>
        <v>8</v>
      </c>
      <c r="G43" s="4"/>
      <c r="H43" s="4"/>
      <c r="I43" s="4"/>
      <c r="J43" s="4"/>
      <c r="K43" s="15">
        <f t="shared" si="6"/>
        <v>0</v>
      </c>
      <c r="L43" s="4">
        <f>1</f>
        <v>1</v>
      </c>
      <c r="M43" s="4"/>
      <c r="N43" s="4"/>
      <c r="O43" s="4"/>
      <c r="P43" s="15">
        <f t="shared" si="7"/>
        <v>1</v>
      </c>
      <c r="Q43" s="58">
        <f t="shared" si="1"/>
        <v>7</v>
      </c>
      <c r="R43" s="4">
        <f t="shared" si="2"/>
        <v>0</v>
      </c>
      <c r="S43" s="4">
        <f t="shared" si="3"/>
        <v>0</v>
      </c>
      <c r="T43" s="4">
        <f t="shared" si="4"/>
        <v>0</v>
      </c>
      <c r="U43" s="55">
        <f t="shared" si="5"/>
        <v>7</v>
      </c>
    </row>
    <row r="44" spans="1:21" x14ac:dyDescent="0.25">
      <c r="A44" s="7" t="s">
        <v>797</v>
      </c>
      <c r="B44" s="4">
        <v>2</v>
      </c>
      <c r="C44" s="4"/>
      <c r="D44" s="4"/>
      <c r="E44" s="4"/>
      <c r="F44" s="37">
        <f t="shared" si="0"/>
        <v>2</v>
      </c>
      <c r="G44" s="4"/>
      <c r="H44" s="4"/>
      <c r="I44" s="4"/>
      <c r="J44" s="4"/>
      <c r="K44" s="15">
        <f t="shared" si="6"/>
        <v>0</v>
      </c>
      <c r="L44" s="4"/>
      <c r="M44" s="4"/>
      <c r="N44" s="4"/>
      <c r="O44" s="4"/>
      <c r="P44" s="15">
        <f t="shared" si="7"/>
        <v>0</v>
      </c>
      <c r="Q44" s="58">
        <f t="shared" si="1"/>
        <v>2</v>
      </c>
      <c r="R44" s="4">
        <f t="shared" si="2"/>
        <v>0</v>
      </c>
      <c r="S44" s="4">
        <f t="shared" si="3"/>
        <v>0</v>
      </c>
      <c r="T44" s="4">
        <f t="shared" si="4"/>
        <v>0</v>
      </c>
      <c r="U44" s="55">
        <f t="shared" si="5"/>
        <v>2</v>
      </c>
    </row>
    <row r="45" spans="1:21" x14ac:dyDescent="0.25">
      <c r="A45" s="7" t="s">
        <v>864</v>
      </c>
      <c r="B45" s="4">
        <v>2</v>
      </c>
      <c r="C45" s="4"/>
      <c r="D45" s="4"/>
      <c r="E45" s="4"/>
      <c r="F45" s="37">
        <f t="shared" si="0"/>
        <v>2</v>
      </c>
      <c r="G45" s="4"/>
      <c r="H45" s="4"/>
      <c r="I45" s="4"/>
      <c r="J45" s="4"/>
      <c r="K45" s="15">
        <f t="shared" si="6"/>
        <v>0</v>
      </c>
      <c r="L45" s="4">
        <f>1</f>
        <v>1</v>
      </c>
      <c r="M45" s="4"/>
      <c r="N45" s="4"/>
      <c r="O45" s="4"/>
      <c r="P45" s="15">
        <f t="shared" si="7"/>
        <v>1</v>
      </c>
      <c r="Q45" s="58">
        <f t="shared" si="1"/>
        <v>1</v>
      </c>
      <c r="R45" s="4">
        <f t="shared" si="2"/>
        <v>0</v>
      </c>
      <c r="S45" s="4">
        <f t="shared" si="3"/>
        <v>0</v>
      </c>
      <c r="T45" s="4">
        <f t="shared" si="4"/>
        <v>0</v>
      </c>
      <c r="U45" s="55">
        <f t="shared" si="5"/>
        <v>1</v>
      </c>
    </row>
    <row r="46" spans="1:21" x14ac:dyDescent="0.25">
      <c r="A46" s="7" t="s">
        <v>798</v>
      </c>
      <c r="B46" s="4">
        <v>3</v>
      </c>
      <c r="C46" s="4"/>
      <c r="D46" s="4"/>
      <c r="E46" s="4"/>
      <c r="F46" s="37">
        <f t="shared" si="0"/>
        <v>3</v>
      </c>
      <c r="G46" s="4"/>
      <c r="H46" s="4"/>
      <c r="I46" s="4"/>
      <c r="J46" s="4"/>
      <c r="K46" s="15">
        <f t="shared" si="6"/>
        <v>0</v>
      </c>
      <c r="L46" s="4">
        <f>1</f>
        <v>1</v>
      </c>
      <c r="M46" s="4"/>
      <c r="N46" s="4"/>
      <c r="O46" s="4"/>
      <c r="P46" s="15">
        <f t="shared" si="7"/>
        <v>1</v>
      </c>
      <c r="Q46" s="58">
        <f t="shared" si="1"/>
        <v>2</v>
      </c>
      <c r="R46" s="4">
        <f t="shared" si="2"/>
        <v>0</v>
      </c>
      <c r="S46" s="4">
        <f t="shared" si="3"/>
        <v>0</v>
      </c>
      <c r="T46" s="4">
        <f t="shared" si="4"/>
        <v>0</v>
      </c>
      <c r="U46" s="55">
        <f t="shared" si="5"/>
        <v>2</v>
      </c>
    </row>
    <row r="47" spans="1:21" x14ac:dyDescent="0.25">
      <c r="A47" s="7" t="s">
        <v>799</v>
      </c>
      <c r="B47" s="4">
        <v>2</v>
      </c>
      <c r="C47" s="4"/>
      <c r="D47" s="4"/>
      <c r="E47" s="4"/>
      <c r="F47" s="37">
        <f t="shared" si="0"/>
        <v>2</v>
      </c>
      <c r="G47" s="4"/>
      <c r="H47" s="4"/>
      <c r="I47" s="4"/>
      <c r="J47" s="4"/>
      <c r="K47" s="15">
        <f t="shared" si="6"/>
        <v>0</v>
      </c>
      <c r="L47" s="4"/>
      <c r="M47" s="4"/>
      <c r="N47" s="4"/>
      <c r="O47" s="4"/>
      <c r="P47" s="15">
        <f t="shared" si="7"/>
        <v>0</v>
      </c>
      <c r="Q47" s="58">
        <f t="shared" si="1"/>
        <v>2</v>
      </c>
      <c r="R47" s="4">
        <f t="shared" si="2"/>
        <v>0</v>
      </c>
      <c r="S47" s="4">
        <f t="shared" si="3"/>
        <v>0</v>
      </c>
      <c r="T47" s="4">
        <f t="shared" si="4"/>
        <v>0</v>
      </c>
      <c r="U47" s="55">
        <f t="shared" si="5"/>
        <v>2</v>
      </c>
    </row>
    <row r="48" spans="1:21" x14ac:dyDescent="0.25">
      <c r="A48" s="7" t="s">
        <v>800</v>
      </c>
      <c r="B48" s="4">
        <v>1</v>
      </c>
      <c r="C48" s="4"/>
      <c r="D48" s="4"/>
      <c r="E48" s="4"/>
      <c r="F48" s="37">
        <f t="shared" si="0"/>
        <v>1</v>
      </c>
      <c r="G48" s="4"/>
      <c r="H48" s="4"/>
      <c r="I48" s="4"/>
      <c r="J48" s="4"/>
      <c r="K48" s="15">
        <f t="shared" si="6"/>
        <v>0</v>
      </c>
      <c r="L48" s="4">
        <f>1</f>
        <v>1</v>
      </c>
      <c r="M48" s="4"/>
      <c r="N48" s="4"/>
      <c r="O48" s="4"/>
      <c r="P48" s="15">
        <f t="shared" si="7"/>
        <v>1</v>
      </c>
      <c r="Q48" s="58">
        <f t="shared" si="1"/>
        <v>0</v>
      </c>
      <c r="R48" s="4">
        <f t="shared" si="2"/>
        <v>0</v>
      </c>
      <c r="S48" s="4">
        <f t="shared" si="3"/>
        <v>0</v>
      </c>
      <c r="T48" s="4">
        <f t="shared" si="4"/>
        <v>0</v>
      </c>
      <c r="U48" s="55">
        <f t="shared" si="5"/>
        <v>0</v>
      </c>
    </row>
    <row r="49" spans="1:21" x14ac:dyDescent="0.25">
      <c r="A49" s="56" t="s">
        <v>801</v>
      </c>
      <c r="B49" s="4"/>
      <c r="C49" s="4"/>
      <c r="D49" s="4"/>
      <c r="E49" s="4"/>
      <c r="F49" s="37">
        <f t="shared" si="0"/>
        <v>0</v>
      </c>
      <c r="G49" s="4"/>
      <c r="H49" s="4"/>
      <c r="I49" s="4"/>
      <c r="J49" s="4"/>
      <c r="K49" s="15">
        <f t="shared" si="6"/>
        <v>0</v>
      </c>
      <c r="L49" s="4"/>
      <c r="M49" s="4"/>
      <c r="N49" s="4"/>
      <c r="O49" s="4"/>
      <c r="P49" s="15">
        <f t="shared" si="7"/>
        <v>0</v>
      </c>
      <c r="Q49" s="58">
        <f t="shared" si="1"/>
        <v>0</v>
      </c>
      <c r="R49" s="4">
        <f t="shared" si="2"/>
        <v>0</v>
      </c>
      <c r="S49" s="4">
        <f t="shared" si="3"/>
        <v>0</v>
      </c>
      <c r="T49" s="4">
        <f t="shared" si="4"/>
        <v>0</v>
      </c>
      <c r="U49" s="55">
        <f t="shared" si="5"/>
        <v>0</v>
      </c>
    </row>
    <row r="50" spans="1:21" ht="15.75" thickBot="1" x14ac:dyDescent="0.3">
      <c r="A50" s="119" t="s">
        <v>802</v>
      </c>
      <c r="B50" s="24">
        <v>7</v>
      </c>
      <c r="C50" s="24"/>
      <c r="D50" s="24"/>
      <c r="E50" s="24"/>
      <c r="F50" s="128">
        <f t="shared" si="0"/>
        <v>7</v>
      </c>
      <c r="G50" s="24"/>
      <c r="H50" s="24"/>
      <c r="I50" s="24"/>
      <c r="J50" s="24"/>
      <c r="K50" s="121">
        <f t="shared" si="6"/>
        <v>0</v>
      </c>
      <c r="L50" s="24"/>
      <c r="M50" s="24"/>
      <c r="N50" s="24"/>
      <c r="O50" s="24"/>
      <c r="P50" s="121">
        <f t="shared" si="7"/>
        <v>0</v>
      </c>
      <c r="Q50" s="132">
        <f t="shared" ref="Q50" si="16">B50+G50-L50</f>
        <v>7</v>
      </c>
      <c r="R50" s="24">
        <f t="shared" ref="R50" si="17">C50+H50-M50</f>
        <v>0</v>
      </c>
      <c r="S50" s="24">
        <v>1</v>
      </c>
      <c r="T50" s="24">
        <f t="shared" ref="T50" si="18">E50+J50-O50</f>
        <v>0</v>
      </c>
      <c r="U50" s="78">
        <f t="shared" ref="U50" si="19">F50+K50-P50</f>
        <v>7</v>
      </c>
    </row>
    <row r="51" spans="1:21" s="106" customFormat="1" x14ac:dyDescent="0.25">
      <c r="A51" s="113"/>
      <c r="F51" s="108"/>
      <c r="K51" s="103"/>
      <c r="P51" s="103"/>
      <c r="Q51" s="107"/>
      <c r="U51" s="108"/>
    </row>
    <row r="52" spans="1:21" s="106" customFormat="1" x14ac:dyDescent="0.25">
      <c r="A52" s="113"/>
      <c r="F52" s="108"/>
      <c r="K52" s="103"/>
      <c r="P52" s="103"/>
      <c r="Q52" s="107"/>
      <c r="U52" s="108"/>
    </row>
    <row r="53" spans="1:21" s="106" customFormat="1" x14ac:dyDescent="0.25">
      <c r="A53" s="113"/>
      <c r="F53" s="108"/>
      <c r="K53" s="103"/>
      <c r="P53" s="103"/>
      <c r="Q53" s="107"/>
      <c r="U53" s="108"/>
    </row>
    <row r="54" spans="1:21" s="106" customFormat="1" x14ac:dyDescent="0.25">
      <c r="A54" s="113"/>
      <c r="F54" s="108"/>
      <c r="K54" s="103"/>
      <c r="P54" s="103"/>
      <c r="Q54" s="107"/>
      <c r="U54" s="108"/>
    </row>
    <row r="55" spans="1:21" s="106" customFormat="1" x14ac:dyDescent="0.25">
      <c r="A55" s="113"/>
      <c r="F55" s="108"/>
      <c r="K55" s="103"/>
      <c r="P55" s="103"/>
      <c r="Q55" s="107"/>
      <c r="U55" s="108"/>
    </row>
    <row r="56" spans="1:21" s="106" customFormat="1" x14ac:dyDescent="0.25">
      <c r="A56" s="113"/>
      <c r="F56" s="108"/>
      <c r="K56" s="103"/>
      <c r="P56" s="103"/>
      <c r="Q56" s="107"/>
      <c r="U56" s="108"/>
    </row>
    <row r="57" spans="1:21" s="106" customFormat="1" x14ac:dyDescent="0.25">
      <c r="A57" s="113"/>
      <c r="F57" s="108"/>
      <c r="K57" s="103"/>
      <c r="P57" s="103"/>
      <c r="Q57" s="107"/>
      <c r="U57" s="108"/>
    </row>
    <row r="58" spans="1:21" s="106" customFormat="1" x14ac:dyDescent="0.25">
      <c r="A58" s="113"/>
      <c r="F58" s="108"/>
      <c r="K58" s="103"/>
      <c r="P58" s="103"/>
      <c r="Q58" s="107"/>
      <c r="U58" s="108"/>
    </row>
    <row r="59" spans="1:21" s="106" customFormat="1" x14ac:dyDescent="0.25">
      <c r="A59" s="113"/>
      <c r="F59" s="108"/>
      <c r="K59" s="103"/>
      <c r="P59" s="103"/>
      <c r="Q59" s="107"/>
      <c r="U59" s="108"/>
    </row>
    <row r="60" spans="1:21" s="106" customFormat="1" x14ac:dyDescent="0.25">
      <c r="A60" s="113"/>
      <c r="F60" s="108"/>
      <c r="K60" s="103"/>
      <c r="P60" s="103"/>
      <c r="Q60" s="107"/>
      <c r="U60" s="108"/>
    </row>
    <row r="61" spans="1:21" s="106" customFormat="1" x14ac:dyDescent="0.25">
      <c r="A61" s="113"/>
      <c r="F61" s="108"/>
      <c r="K61" s="103"/>
      <c r="P61" s="103"/>
      <c r="Q61" s="107"/>
      <c r="U61" s="108"/>
    </row>
    <row r="62" spans="1:21" s="106" customFormat="1" x14ac:dyDescent="0.25">
      <c r="A62" s="113"/>
      <c r="F62" s="108"/>
      <c r="K62" s="103"/>
      <c r="P62" s="103"/>
      <c r="Q62" s="107"/>
      <c r="U62" s="108"/>
    </row>
    <row r="63" spans="1:21" s="106" customFormat="1" x14ac:dyDescent="0.25">
      <c r="A63" s="113"/>
      <c r="F63" s="108"/>
      <c r="K63" s="103"/>
      <c r="P63" s="103"/>
      <c r="Q63" s="107"/>
      <c r="U63" s="108"/>
    </row>
    <row r="64" spans="1:21" s="106" customFormat="1" x14ac:dyDescent="0.25">
      <c r="A64" s="113"/>
      <c r="F64" s="108"/>
      <c r="K64" s="103"/>
      <c r="P64" s="103"/>
      <c r="Q64" s="107"/>
      <c r="U64" s="108"/>
    </row>
    <row r="65" spans="1:21" s="106" customFormat="1" ht="14.25" customHeight="1" x14ac:dyDescent="0.25">
      <c r="A65" s="113"/>
      <c r="F65" s="108"/>
      <c r="K65" s="103"/>
      <c r="P65" s="103"/>
      <c r="Q65" s="107"/>
      <c r="U65" s="108"/>
    </row>
    <row r="66" spans="1:21" s="106" customFormat="1" x14ac:dyDescent="0.25">
      <c r="A66" s="113"/>
      <c r="F66" s="108"/>
      <c r="K66" s="103"/>
      <c r="P66" s="103"/>
      <c r="Q66" s="107"/>
      <c r="U66" s="108"/>
    </row>
    <row r="67" spans="1:21" s="106" customFormat="1" x14ac:dyDescent="0.25">
      <c r="A67" s="113"/>
      <c r="F67" s="108"/>
      <c r="K67" s="103"/>
      <c r="P67" s="103"/>
      <c r="Q67" s="107"/>
      <c r="U67" s="108"/>
    </row>
    <row r="68" spans="1:21" s="106" customFormat="1" x14ac:dyDescent="0.25">
      <c r="A68" s="113"/>
      <c r="F68" s="108"/>
      <c r="K68" s="103"/>
      <c r="P68" s="103"/>
      <c r="Q68" s="107"/>
      <c r="U68" s="108"/>
    </row>
    <row r="69" spans="1:21" s="106" customFormat="1" x14ac:dyDescent="0.25">
      <c r="A69" s="113"/>
      <c r="F69" s="108"/>
      <c r="K69" s="103"/>
      <c r="P69" s="103"/>
      <c r="Q69" s="107"/>
      <c r="U69" s="108"/>
    </row>
    <row r="70" spans="1:21" s="106" customFormat="1" x14ac:dyDescent="0.25">
      <c r="A70" s="113"/>
      <c r="F70" s="108"/>
      <c r="K70" s="103"/>
      <c r="P70" s="103"/>
      <c r="Q70" s="107"/>
      <c r="U70" s="108"/>
    </row>
    <row r="71" spans="1:21" s="106" customFormat="1" x14ac:dyDescent="0.25">
      <c r="A71" s="113"/>
      <c r="F71" s="108"/>
      <c r="K71" s="103"/>
      <c r="P71" s="103"/>
      <c r="Q71" s="107"/>
      <c r="U71" s="108"/>
    </row>
    <row r="72" spans="1:21" s="106" customFormat="1" x14ac:dyDescent="0.25">
      <c r="A72" s="113"/>
      <c r="F72" s="108"/>
      <c r="K72" s="103"/>
      <c r="P72" s="103"/>
      <c r="Q72" s="107"/>
      <c r="U72" s="108"/>
    </row>
    <row r="73" spans="1:21" s="106" customFormat="1" x14ac:dyDescent="0.25">
      <c r="A73" s="113"/>
      <c r="F73" s="108"/>
      <c r="K73" s="103"/>
      <c r="P73" s="103"/>
      <c r="Q73" s="107"/>
      <c r="U73" s="108"/>
    </row>
    <row r="74" spans="1:21" s="106" customFormat="1" x14ac:dyDescent="0.25">
      <c r="A74" s="113"/>
      <c r="F74" s="108"/>
      <c r="K74" s="103"/>
      <c r="P74" s="103"/>
      <c r="Q74" s="107"/>
      <c r="U74" s="108"/>
    </row>
    <row r="75" spans="1:21" s="106" customFormat="1" x14ac:dyDescent="0.25">
      <c r="A75" s="113"/>
      <c r="F75" s="108"/>
      <c r="K75" s="103"/>
      <c r="P75" s="103"/>
      <c r="Q75" s="107"/>
      <c r="U75" s="108"/>
    </row>
    <row r="76" spans="1:21" s="106" customFormat="1" x14ac:dyDescent="0.25">
      <c r="A76" s="113"/>
      <c r="F76" s="108"/>
      <c r="K76" s="103"/>
      <c r="P76" s="103"/>
      <c r="Q76" s="107"/>
      <c r="U76" s="108"/>
    </row>
    <row r="77" spans="1:21" s="106" customFormat="1" x14ac:dyDescent="0.25">
      <c r="A77" s="113"/>
      <c r="F77" s="108"/>
      <c r="K77" s="103"/>
      <c r="P77" s="103"/>
      <c r="Q77" s="107"/>
      <c r="U77" s="108"/>
    </row>
    <row r="78" spans="1:21" s="106" customFormat="1" x14ac:dyDescent="0.25">
      <c r="A78" s="113"/>
      <c r="F78" s="108"/>
      <c r="K78" s="103"/>
      <c r="P78" s="103"/>
      <c r="Q78" s="107"/>
      <c r="U78" s="108"/>
    </row>
    <row r="79" spans="1:21" s="106" customFormat="1" x14ac:dyDescent="0.25">
      <c r="A79" s="113"/>
      <c r="F79" s="108"/>
      <c r="K79" s="103"/>
      <c r="P79" s="103"/>
      <c r="Q79" s="107"/>
      <c r="U79" s="108"/>
    </row>
    <row r="80" spans="1:21" s="106" customFormat="1" x14ac:dyDescent="0.25">
      <c r="A80" s="113"/>
      <c r="F80" s="108"/>
      <c r="K80" s="103"/>
      <c r="P80" s="103"/>
      <c r="Q80" s="107"/>
      <c r="U80" s="108"/>
    </row>
    <row r="81" spans="1:21" s="106" customFormat="1" x14ac:dyDescent="0.25">
      <c r="A81" s="113"/>
      <c r="F81" s="108"/>
      <c r="K81" s="103"/>
      <c r="P81" s="103"/>
      <c r="Q81" s="107"/>
      <c r="U81" s="108"/>
    </row>
    <row r="82" spans="1:21" s="106" customFormat="1" x14ac:dyDescent="0.25">
      <c r="A82" s="113"/>
      <c r="F82" s="108"/>
      <c r="K82" s="103"/>
      <c r="P82" s="103"/>
      <c r="Q82" s="107"/>
      <c r="U82" s="108"/>
    </row>
    <row r="83" spans="1:21" s="106" customFormat="1" x14ac:dyDescent="0.25">
      <c r="A83" s="113"/>
      <c r="F83" s="108"/>
      <c r="K83" s="103"/>
      <c r="P83" s="103"/>
      <c r="Q83" s="107"/>
      <c r="U83" s="108"/>
    </row>
    <row r="84" spans="1:21" s="106" customFormat="1" x14ac:dyDescent="0.25">
      <c r="A84" s="113"/>
      <c r="F84" s="108"/>
      <c r="K84" s="103"/>
      <c r="P84" s="103"/>
      <c r="Q84" s="107"/>
      <c r="U84" s="108"/>
    </row>
    <row r="85" spans="1:21" s="106" customFormat="1" x14ac:dyDescent="0.25">
      <c r="A85" s="113"/>
      <c r="F85" s="108"/>
      <c r="K85" s="103"/>
      <c r="P85" s="103"/>
      <c r="Q85" s="107"/>
      <c r="U85" s="108"/>
    </row>
    <row r="86" spans="1:21" s="106" customFormat="1" x14ac:dyDescent="0.25">
      <c r="A86" s="113"/>
      <c r="F86" s="108"/>
      <c r="K86" s="103"/>
      <c r="P86" s="103"/>
      <c r="Q86" s="107"/>
      <c r="U86" s="108"/>
    </row>
    <row r="87" spans="1:21" s="106" customFormat="1" x14ac:dyDescent="0.25">
      <c r="A87" s="113"/>
      <c r="F87" s="108"/>
      <c r="K87" s="103"/>
      <c r="P87" s="103"/>
      <c r="Q87" s="107"/>
      <c r="U87" s="108"/>
    </row>
    <row r="88" spans="1:21" s="106" customFormat="1" x14ac:dyDescent="0.25">
      <c r="A88" s="113"/>
      <c r="F88" s="108"/>
      <c r="K88" s="103"/>
      <c r="P88" s="103"/>
      <c r="Q88" s="107"/>
      <c r="U88" s="108"/>
    </row>
    <row r="89" spans="1:21" s="106" customFormat="1" x14ac:dyDescent="0.25">
      <c r="A89" s="113"/>
      <c r="F89" s="108"/>
      <c r="K89" s="103"/>
      <c r="P89" s="103"/>
      <c r="Q89" s="107"/>
      <c r="U89" s="108"/>
    </row>
    <row r="90" spans="1:21" s="106" customFormat="1" x14ac:dyDescent="0.25">
      <c r="A90" s="113"/>
      <c r="F90" s="108"/>
      <c r="K90" s="103"/>
      <c r="P90" s="103"/>
      <c r="Q90" s="107"/>
      <c r="U90" s="108"/>
    </row>
    <row r="91" spans="1:21" s="106" customFormat="1" x14ac:dyDescent="0.25">
      <c r="A91" s="113"/>
      <c r="F91" s="108"/>
      <c r="K91" s="103"/>
      <c r="P91" s="103"/>
      <c r="Q91" s="107"/>
      <c r="U91" s="108"/>
    </row>
    <row r="92" spans="1:21" s="106" customFormat="1" x14ac:dyDescent="0.25">
      <c r="A92" s="113"/>
      <c r="F92" s="108"/>
      <c r="K92" s="103"/>
      <c r="P92" s="103"/>
      <c r="Q92" s="107"/>
      <c r="U92" s="108"/>
    </row>
    <row r="93" spans="1:21" s="106" customFormat="1" x14ac:dyDescent="0.25">
      <c r="A93" s="113"/>
      <c r="F93" s="108"/>
      <c r="K93" s="103"/>
      <c r="P93" s="103"/>
      <c r="Q93" s="107"/>
      <c r="U93" s="108"/>
    </row>
    <row r="94" spans="1:21" s="106" customFormat="1" x14ac:dyDescent="0.25">
      <c r="A94" s="113"/>
      <c r="F94" s="108"/>
      <c r="K94" s="103"/>
      <c r="P94" s="103"/>
      <c r="Q94" s="107"/>
      <c r="U94" s="108"/>
    </row>
    <row r="95" spans="1:21" s="106" customFormat="1" x14ac:dyDescent="0.25">
      <c r="A95" s="113"/>
      <c r="F95" s="108"/>
      <c r="K95" s="103"/>
      <c r="P95" s="103"/>
      <c r="Q95" s="107"/>
      <c r="U95" s="108"/>
    </row>
    <row r="96" spans="1:21" s="106" customFormat="1" x14ac:dyDescent="0.25">
      <c r="A96" s="113"/>
      <c r="F96" s="108"/>
      <c r="K96" s="103"/>
      <c r="P96" s="103"/>
      <c r="Q96" s="107"/>
      <c r="U96" s="108"/>
    </row>
    <row r="97" spans="1:21" s="106" customFormat="1" x14ac:dyDescent="0.25">
      <c r="A97" s="113"/>
      <c r="F97" s="108"/>
      <c r="K97" s="103"/>
      <c r="P97" s="103"/>
      <c r="Q97" s="107"/>
      <c r="U97" s="108"/>
    </row>
    <row r="98" spans="1:21" s="106" customFormat="1" x14ac:dyDescent="0.25">
      <c r="A98" s="113"/>
      <c r="F98" s="108"/>
      <c r="K98" s="103"/>
      <c r="P98" s="103"/>
      <c r="Q98" s="107"/>
      <c r="U98" s="108"/>
    </row>
    <row r="99" spans="1:21" s="106" customFormat="1" x14ac:dyDescent="0.25">
      <c r="A99" s="113"/>
      <c r="F99" s="108"/>
      <c r="K99" s="103"/>
      <c r="P99" s="103"/>
      <c r="Q99" s="107"/>
      <c r="U99" s="108"/>
    </row>
    <row r="100" spans="1:21" s="106" customFormat="1" x14ac:dyDescent="0.25">
      <c r="A100" s="113"/>
      <c r="F100" s="108"/>
      <c r="K100" s="103"/>
      <c r="P100" s="103"/>
      <c r="Q100" s="107"/>
      <c r="U100" s="108"/>
    </row>
    <row r="101" spans="1:21" s="106" customFormat="1" x14ac:dyDescent="0.25">
      <c r="A101" s="113"/>
      <c r="F101" s="108"/>
      <c r="K101" s="103"/>
      <c r="P101" s="103"/>
      <c r="Q101" s="107"/>
      <c r="U101" s="108"/>
    </row>
    <row r="102" spans="1:21" s="106" customFormat="1" x14ac:dyDescent="0.25">
      <c r="A102" s="113"/>
      <c r="F102" s="108"/>
      <c r="K102" s="103"/>
      <c r="P102" s="103"/>
      <c r="Q102" s="107"/>
      <c r="U102" s="108"/>
    </row>
    <row r="103" spans="1:21" s="106" customFormat="1" x14ac:dyDescent="0.25">
      <c r="A103" s="113"/>
      <c r="F103" s="108"/>
      <c r="K103" s="103"/>
      <c r="P103" s="103"/>
      <c r="Q103" s="107"/>
      <c r="U103" s="108"/>
    </row>
    <row r="104" spans="1:21" s="106" customFormat="1" x14ac:dyDescent="0.25">
      <c r="A104" s="113"/>
      <c r="F104" s="108"/>
      <c r="K104" s="103"/>
      <c r="P104" s="103"/>
      <c r="Q104" s="107"/>
      <c r="U104" s="108"/>
    </row>
    <row r="105" spans="1:21" s="106" customFormat="1" x14ac:dyDescent="0.25">
      <c r="A105" s="113"/>
      <c r="F105" s="108"/>
      <c r="K105" s="103"/>
      <c r="P105" s="103"/>
      <c r="Q105" s="107"/>
      <c r="U105" s="108"/>
    </row>
    <row r="106" spans="1:21" s="106" customFormat="1" x14ac:dyDescent="0.25">
      <c r="A106" s="113"/>
      <c r="F106" s="108"/>
      <c r="K106" s="103"/>
      <c r="P106" s="103"/>
      <c r="Q106" s="107"/>
      <c r="U106" s="108"/>
    </row>
    <row r="107" spans="1:21" s="106" customFormat="1" x14ac:dyDescent="0.25">
      <c r="A107" s="113"/>
      <c r="F107" s="108"/>
      <c r="K107" s="103"/>
      <c r="P107" s="103"/>
      <c r="Q107" s="107"/>
      <c r="U107" s="108"/>
    </row>
    <row r="108" spans="1:21" s="106" customFormat="1" x14ac:dyDescent="0.25">
      <c r="A108" s="113"/>
      <c r="F108" s="108"/>
      <c r="K108" s="103"/>
      <c r="P108" s="103"/>
      <c r="Q108" s="107"/>
      <c r="U108" s="108"/>
    </row>
    <row r="109" spans="1:21" s="106" customFormat="1" x14ac:dyDescent="0.25">
      <c r="A109" s="113"/>
      <c r="F109" s="108"/>
      <c r="K109" s="103"/>
      <c r="P109" s="103"/>
      <c r="Q109" s="107"/>
      <c r="U109" s="108"/>
    </row>
    <row r="110" spans="1:21" s="106" customFormat="1" x14ac:dyDescent="0.25">
      <c r="A110" s="113"/>
      <c r="F110" s="108"/>
      <c r="K110" s="103"/>
      <c r="P110" s="103"/>
      <c r="Q110" s="107"/>
      <c r="U110" s="108"/>
    </row>
    <row r="111" spans="1:21" s="106" customFormat="1" x14ac:dyDescent="0.25">
      <c r="A111" s="113"/>
      <c r="F111" s="108"/>
      <c r="K111" s="103"/>
      <c r="P111" s="103"/>
      <c r="Q111" s="107"/>
      <c r="U111" s="108"/>
    </row>
    <row r="112" spans="1:21" s="106" customFormat="1" x14ac:dyDescent="0.25">
      <c r="A112" s="113"/>
      <c r="F112" s="108"/>
      <c r="K112" s="103"/>
      <c r="P112" s="103"/>
      <c r="Q112" s="107"/>
      <c r="U112" s="108"/>
    </row>
    <row r="113" spans="1:21" s="106" customFormat="1" x14ac:dyDescent="0.25">
      <c r="A113" s="113"/>
      <c r="F113" s="108"/>
      <c r="K113" s="103"/>
      <c r="P113" s="103"/>
      <c r="Q113" s="107"/>
      <c r="U113" s="108"/>
    </row>
    <row r="114" spans="1:21" s="106" customFormat="1" x14ac:dyDescent="0.25">
      <c r="A114" s="113"/>
      <c r="F114" s="108"/>
      <c r="K114" s="103"/>
      <c r="P114" s="103"/>
      <c r="Q114" s="107"/>
      <c r="U114" s="108"/>
    </row>
    <row r="115" spans="1:21" s="106" customFormat="1" x14ac:dyDescent="0.25">
      <c r="A115" s="113"/>
      <c r="F115" s="108"/>
      <c r="K115" s="103"/>
      <c r="P115" s="103"/>
      <c r="Q115" s="107"/>
      <c r="U115" s="108"/>
    </row>
    <row r="116" spans="1:21" s="106" customFormat="1" x14ac:dyDescent="0.25">
      <c r="A116" s="113"/>
      <c r="F116" s="108"/>
      <c r="K116" s="103"/>
      <c r="P116" s="103"/>
      <c r="Q116" s="107"/>
      <c r="U116" s="108"/>
    </row>
    <row r="117" spans="1:21" s="106" customFormat="1" x14ac:dyDescent="0.25">
      <c r="A117" s="113"/>
      <c r="F117" s="108"/>
      <c r="K117" s="103"/>
      <c r="P117" s="103"/>
      <c r="Q117" s="107"/>
      <c r="U117" s="108"/>
    </row>
    <row r="118" spans="1:21" s="106" customFormat="1" x14ac:dyDescent="0.25">
      <c r="A118" s="113"/>
      <c r="F118" s="108"/>
      <c r="K118" s="103"/>
      <c r="P118" s="103"/>
      <c r="Q118" s="107"/>
      <c r="U118" s="108"/>
    </row>
    <row r="119" spans="1:21" s="106" customFormat="1" x14ac:dyDescent="0.25">
      <c r="A119" s="113"/>
      <c r="F119" s="108"/>
      <c r="K119" s="103"/>
      <c r="P119" s="103"/>
      <c r="Q119" s="107"/>
      <c r="U119" s="108"/>
    </row>
    <row r="120" spans="1:21" s="106" customFormat="1" x14ac:dyDescent="0.25">
      <c r="A120" s="113"/>
      <c r="F120" s="108"/>
      <c r="K120" s="103"/>
      <c r="P120" s="103"/>
      <c r="Q120" s="107"/>
      <c r="U120" s="108"/>
    </row>
    <row r="121" spans="1:21" s="106" customFormat="1" x14ac:dyDescent="0.25">
      <c r="A121" s="113"/>
      <c r="F121" s="108"/>
      <c r="K121" s="103"/>
      <c r="P121" s="103"/>
      <c r="Q121" s="107"/>
      <c r="U121" s="108"/>
    </row>
    <row r="122" spans="1:21" s="106" customFormat="1" x14ac:dyDescent="0.25">
      <c r="A122" s="113"/>
      <c r="F122" s="108"/>
      <c r="K122" s="103"/>
      <c r="P122" s="103"/>
      <c r="Q122" s="107"/>
      <c r="U122" s="108"/>
    </row>
    <row r="123" spans="1:21" s="106" customFormat="1" x14ac:dyDescent="0.25">
      <c r="A123" s="113"/>
      <c r="F123" s="108"/>
      <c r="K123" s="103"/>
      <c r="P123" s="103"/>
      <c r="Q123" s="107"/>
      <c r="U123" s="108"/>
    </row>
    <row r="124" spans="1:21" s="106" customFormat="1" x14ac:dyDescent="0.25">
      <c r="A124" s="113"/>
      <c r="F124" s="108"/>
      <c r="K124" s="103"/>
      <c r="P124" s="103"/>
      <c r="Q124" s="107"/>
      <c r="U124" s="108"/>
    </row>
    <row r="125" spans="1:21" s="106" customFormat="1" x14ac:dyDescent="0.25">
      <c r="A125" s="113"/>
      <c r="F125" s="108"/>
      <c r="K125" s="103"/>
      <c r="P125" s="103"/>
      <c r="Q125" s="107"/>
      <c r="U125" s="108"/>
    </row>
    <row r="126" spans="1:21" s="106" customFormat="1" x14ac:dyDescent="0.25">
      <c r="A126" s="113"/>
      <c r="F126" s="108"/>
      <c r="K126" s="103"/>
      <c r="P126" s="103"/>
      <c r="Q126" s="107"/>
      <c r="U126" s="108"/>
    </row>
    <row r="127" spans="1:21" s="106" customFormat="1" x14ac:dyDescent="0.25">
      <c r="A127" s="113"/>
      <c r="F127" s="108"/>
      <c r="K127" s="103"/>
      <c r="P127" s="103"/>
      <c r="Q127" s="107"/>
      <c r="U127" s="108"/>
    </row>
    <row r="128" spans="1:21" s="106" customFormat="1" x14ac:dyDescent="0.25">
      <c r="A128" s="113"/>
      <c r="F128" s="108"/>
      <c r="K128" s="103"/>
      <c r="P128" s="103"/>
      <c r="Q128" s="107"/>
      <c r="U128" s="108"/>
    </row>
    <row r="129" spans="1:21" s="106" customFormat="1" x14ac:dyDescent="0.25">
      <c r="A129" s="113"/>
      <c r="F129" s="108"/>
      <c r="K129" s="103"/>
      <c r="P129" s="103"/>
      <c r="Q129" s="107"/>
      <c r="U129" s="108"/>
    </row>
    <row r="130" spans="1:21" s="106" customFormat="1" x14ac:dyDescent="0.25"/>
    <row r="131" spans="1:21" s="106" customFormat="1" x14ac:dyDescent="0.25"/>
    <row r="132" spans="1:21" s="106" customFormat="1" x14ac:dyDescent="0.25"/>
    <row r="133" spans="1:21" s="106" customFormat="1" x14ac:dyDescent="0.25"/>
    <row r="134" spans="1:21" s="106" customFormat="1" x14ac:dyDescent="0.25"/>
    <row r="135" spans="1:21" s="106" customFormat="1" x14ac:dyDescent="0.25"/>
    <row r="136" spans="1:21" s="106" customFormat="1" x14ac:dyDescent="0.25"/>
    <row r="137" spans="1:21" s="106" customFormat="1" x14ac:dyDescent="0.25"/>
    <row r="138" spans="1:21" s="106" customFormat="1" x14ac:dyDescent="0.25"/>
    <row r="139" spans="1:21" s="106" customFormat="1" x14ac:dyDescent="0.25"/>
    <row r="140" spans="1:21" s="106" customFormat="1" x14ac:dyDescent="0.25"/>
    <row r="141" spans="1:21" s="106" customFormat="1" x14ac:dyDescent="0.25"/>
    <row r="142" spans="1:21" s="106" customFormat="1" x14ac:dyDescent="0.25"/>
    <row r="143" spans="1:21" s="106" customFormat="1" x14ac:dyDescent="0.25"/>
    <row r="144" spans="1:21" s="106" customFormat="1" x14ac:dyDescent="0.25"/>
  </sheetData>
  <mergeCells count="4">
    <mergeCell ref="B1:F1"/>
    <mergeCell ref="G1:K1"/>
    <mergeCell ref="L1:P1"/>
    <mergeCell ref="Q1:U1"/>
  </mergeCells>
  <pageMargins left="0.2" right="0.2" top="0.25" bottom="0.2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Sink</vt:lpstr>
      <vt:lpstr>Shower Cabin</vt:lpstr>
      <vt:lpstr>Oven</vt:lpstr>
      <vt:lpstr>Hood</vt:lpstr>
      <vt:lpstr>Hob</vt:lpstr>
      <vt:lpstr>Jacuzi</vt:lpstr>
      <vt:lpstr>Vanity</vt:lpstr>
      <vt:lpstr>SLAB-B0WEL-U.COUNTER</vt:lpstr>
      <vt:lpstr>COMMODE</vt:lpstr>
      <vt:lpstr> SONEX &amp; GROHE &amp; CHI</vt:lpstr>
      <vt:lpstr>RAIN SHWER</vt:lpstr>
      <vt:lpstr>Others</vt:lpstr>
      <vt:lpstr>ACCESSORY SET</vt:lpstr>
      <vt:lpstr>NADEEM VANITY</vt:lpstr>
      <vt:lpstr>FFEG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Naseem</cp:lastModifiedBy>
  <cp:lastPrinted>2017-02-02T19:03:22Z</cp:lastPrinted>
  <dcterms:created xsi:type="dcterms:W3CDTF">2015-11-16T23:02:14Z</dcterms:created>
  <dcterms:modified xsi:type="dcterms:W3CDTF">2017-05-16T07:22:02Z</dcterms:modified>
</cp:coreProperties>
</file>